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2019\158_19_Sternberk\Dokumentace_25_9_2019\"/>
    </mc:Choice>
  </mc:AlternateContent>
  <xr:revisionPtr revIDLastSave="0" documentId="13_ncr:1_{075F3A28-4652-4E7C-807B-0D95AC68B883}" xr6:coauthVersionLast="44" xr6:coauthVersionMax="44" xr10:uidLastSave="{00000000-0000-0000-0000-000000000000}"/>
  <bookViews>
    <workbookView xWindow="-120" yWindow="-120" windowWidth="29040" windowHeight="15840" tabRatio="1000" activeTab="3" xr2:uid="{00000000-000D-0000-FFFF-FFFF00000000}"/>
  </bookViews>
  <sheets>
    <sheet name="TITUL" sheetId="2" r:id="rId1"/>
    <sheet name="OBSAH" sheetId="22" r:id="rId2"/>
    <sheet name="SUMARIZACE" sheetId="29" r:id="rId3"/>
    <sheet name="BILANCE" sheetId="13" r:id="rId4"/>
    <sheet name="PZ1" sheetId="46" r:id="rId5"/>
    <sheet name="PZ2" sheetId="47" r:id="rId6"/>
    <sheet name="PZ3" sheetId="48" r:id="rId7"/>
    <sheet name="PZ4" sheetId="45" r:id="rId8"/>
    <sheet name="VÝSADBA_STROMŮ" sheetId="23" r:id="rId9"/>
    <sheet name="ROSTLINY" sheetId="8" r:id="rId10"/>
    <sheet name="ROZVOJOVÁ PÉČE STROMŮ" sheetId="31" r:id="rId11"/>
  </sheets>
  <definedNames>
    <definedName name="_10Excel_BuiltIn_Print_Area_3_1_1">#REF!</definedName>
    <definedName name="_11Excel_BuiltIn_Print_Area_3_1_1_1_1">#REF!</definedName>
    <definedName name="_12Excel_BuiltIn_Print_Area_3_1_1_1_1_1" localSheetId="1">#REF!</definedName>
    <definedName name="_13Excel_BuiltIn_Print_Area_3_1_1_1_1_1" localSheetId="8">#REF!</definedName>
    <definedName name="_14Excel_BuiltIn_Print_Area_3_1_1_1_1_1">#REF!</definedName>
    <definedName name="_15Excel_BuiltIn_Print_Area_4_1">#REF!</definedName>
    <definedName name="_16Excel_BuiltIn_Print_Area_4_1_1">#REF!</definedName>
    <definedName name="_17Excel_BuiltIn_Print_Area_5_1_1">#REF!</definedName>
    <definedName name="_18Excel_BuiltIn_Print_Area_6_1" localSheetId="3">#REF!</definedName>
    <definedName name="_19Excel_BuiltIn_Print_Area_6_1">#REF!</definedName>
    <definedName name="_1Excel_BuiltIn_Print_Area_1_1" localSheetId="3">#REF!</definedName>
    <definedName name="_20Excel_BuiltIn_Print_Area_6_1_1_1">#REF!</definedName>
    <definedName name="_21Excel_BuiltIn_Print_Area_7_1">#REF!</definedName>
    <definedName name="_22Excel_BuiltIn_Print_Area_7_1_1">#REF!</definedName>
    <definedName name="_23Excel_BuiltIn_Print_Area_8_1_1_1_1">#REF!</definedName>
    <definedName name="_24Excel_BuiltIn_Print_Area_9_1_1">#REF!</definedName>
    <definedName name="_2Excel_BuiltIn_Print_Area_1_1">#REF!</definedName>
    <definedName name="_3Excel_BuiltIn_Print_Area_1_1_1_1_1_1">#REF!</definedName>
    <definedName name="_4Excel_BuiltIn_Print_Area_1_1_1_1_1_1_1_1" localSheetId="8">#REF!</definedName>
    <definedName name="_5Excel_BuiltIn_Print_Area_1_1_1_1_1_1_1_1">#REF!</definedName>
    <definedName name="_6Excel_BuiltIn_Print_Area_13_1">#REF!</definedName>
    <definedName name="_7Excel_BuiltIn_Print_Area_2_1">#REF!</definedName>
    <definedName name="_8Excel_BuiltIn_Print_Area_2_1_1">#REF!</definedName>
    <definedName name="_9Excel_BuiltIn_Print_Area_3_1">#REF!</definedName>
    <definedName name="_xlnm._FilterDatabase" localSheetId="4" hidden="1">'PZ1'!$A$2:$AH$228</definedName>
    <definedName name="_xlnm._FilterDatabase" localSheetId="5" hidden="1">'PZ2'!$A$2:$AH$327</definedName>
    <definedName name="_xlnm._FilterDatabase" localSheetId="6" hidden="1">'PZ3'!$A$2:$AH$2</definedName>
    <definedName name="_xlnm._FilterDatabase" localSheetId="7" hidden="1">'PZ4'!$A$2:$AH$117</definedName>
    <definedName name="_xlnm._FilterDatabase" localSheetId="9" hidden="1">ROSTLINY!#REF!</definedName>
    <definedName name="desky1">#REF!</definedName>
    <definedName name="dsa">#REF!</definedName>
    <definedName name="Excel_BuiltIn_Print_Area_1_1" localSheetId="3">#REF!</definedName>
    <definedName name="Excel_BuiltIn_Print_Area_1_1">#REF!</definedName>
    <definedName name="Excel_BuiltIn_Print_Area_1_1_1" localSheetId="3">#REF!</definedName>
    <definedName name="Excel_BuiltIn_Print_Area_1_1_1">#REF!</definedName>
    <definedName name="Excel_BuiltIn_Print_Area_1_1_1_1" localSheetId="3">"$#REF!.$A$1:$E$142"</definedName>
    <definedName name="Excel_BuiltIn_Print_Area_1_1_1_1">#REF!</definedName>
    <definedName name="Excel_BuiltIn_Print_Area_1_1_1_1_1" localSheetId="3">#REF!</definedName>
    <definedName name="Excel_BuiltIn_Print_Area_1_1_1_1_1" localSheetId="1">#REF!</definedName>
    <definedName name="Excel_BuiltIn_Print_Area_1_1_1_1_1" localSheetId="8">#REF!</definedName>
    <definedName name="Excel_BuiltIn_Print_Area_1_1_1_1_1">#REF!</definedName>
    <definedName name="Excel_BuiltIn_Print_Area_1_1_1_1_1_1" localSheetId="3">#REF!</definedName>
    <definedName name="Excel_BuiltIn_Print_Area_1_1_1_1_1_1" localSheetId="8">"$#REF!.$A$1:$E$142"</definedName>
    <definedName name="Excel_BuiltIn_Print_Area_1_1_1_1_1_1">#REF!</definedName>
    <definedName name="Excel_BuiltIn_Print_Area_1_1_1_1_1_1_1" localSheetId="8">#REF!</definedName>
    <definedName name="Excel_BuiltIn_Print_Area_1_1_1_1_1_1_1">"$#REF!.$A$1:$E$142"</definedName>
    <definedName name="Excel_BuiltIn_Print_Area_1_1_1_1_1_1_1_1" localSheetId="1">#REF!</definedName>
    <definedName name="Excel_BuiltIn_Print_Area_1_1_1_1_1_1_1_1" localSheetId="8">#REF!</definedName>
    <definedName name="Excel_BuiltIn_Print_Area_1_1_1_1_1_1_1_1">#REF!</definedName>
    <definedName name="Excel_BuiltIn_Print_Area_1_1_1_1_1_1_1_1_1" localSheetId="1">#REF!</definedName>
    <definedName name="Excel_BuiltIn_Print_Area_1_1_1_1_1_1_1_1_1" localSheetId="8">#REF!</definedName>
    <definedName name="Excel_BuiltIn_Print_Area_1_1_1_1_1_1_1_1_1">#REF!</definedName>
    <definedName name="Excel_BuiltIn_Print_Area_10_1" localSheetId="3">#REF!</definedName>
    <definedName name="Excel_BuiltIn_Print_Area_10_1" localSheetId="8">#REF!</definedName>
    <definedName name="Excel_BuiltIn_Print_Area_10_1">#REF!</definedName>
    <definedName name="Excel_BuiltIn_Print_Area_10_1_1" localSheetId="8">#REF!</definedName>
    <definedName name="Excel_BuiltIn_Print_Area_10_1_1">#REF!</definedName>
    <definedName name="Excel_BuiltIn_Print_Area_10_1_1_1">#REF!</definedName>
    <definedName name="Excel_BuiltIn_Print_Area_11" localSheetId="8">#REF!</definedName>
    <definedName name="Excel_BuiltIn_Print_Area_11">#REF!</definedName>
    <definedName name="Excel_BuiltIn_Print_Area_11_1" localSheetId="3">#REF!</definedName>
    <definedName name="Excel_BuiltIn_Print_Area_11_1" localSheetId="8">#REF!</definedName>
    <definedName name="Excel_BuiltIn_Print_Area_11_1">#REF!</definedName>
    <definedName name="Excel_BuiltIn_Print_Area_11_1_1" localSheetId="3">#REF!</definedName>
    <definedName name="Excel_BuiltIn_Print_Area_11_1_1" localSheetId="8">#REF!</definedName>
    <definedName name="Excel_BuiltIn_Print_Area_11_1_1">#REF!</definedName>
    <definedName name="Excel_BuiltIn_Print_Area_11_1_1_1">#REF!</definedName>
    <definedName name="Excel_BuiltIn_Print_Area_13">#REF!</definedName>
    <definedName name="Excel_BuiltIn_Print_Area_16">#REF!</definedName>
    <definedName name="Excel_BuiltIn_Print_Area_2_1" localSheetId="3">#REF!</definedName>
    <definedName name="Excel_BuiltIn_Print_Area_2_1" localSheetId="1">#REF!</definedName>
    <definedName name="Excel_BuiltIn_Print_Area_2_1" localSheetId="8">#REF!</definedName>
    <definedName name="Excel_BuiltIn_Print_Area_2_1">#REF!</definedName>
    <definedName name="Excel_BuiltIn_Print_Area_2_1_1" localSheetId="3">#REF!</definedName>
    <definedName name="Excel_BuiltIn_Print_Area_2_1_1" localSheetId="8">#REF!</definedName>
    <definedName name="Excel_BuiltIn_Print_Area_2_1_1">#REF!</definedName>
    <definedName name="Excel_BuiltIn_Print_Area_2_1_1_1" localSheetId="1">#REF!</definedName>
    <definedName name="Excel_BuiltIn_Print_Area_2_1_1_1" localSheetId="8">#REF!</definedName>
    <definedName name="Excel_BuiltIn_Print_Area_2_1_1_1">#REF!</definedName>
    <definedName name="Excel_BuiltIn_Print_Area_2_1_1_1_1" localSheetId="1">#REF!</definedName>
    <definedName name="Excel_BuiltIn_Print_Area_2_1_1_1_1" localSheetId="8">#REF!</definedName>
    <definedName name="Excel_BuiltIn_Print_Area_2_1_1_1_1">#REF!</definedName>
    <definedName name="Excel_BuiltIn_Print_Area_3_1" localSheetId="3">#REF!</definedName>
    <definedName name="Excel_BuiltIn_Print_Area_3_1" localSheetId="8">#REF!</definedName>
    <definedName name="Excel_BuiltIn_Print_Area_3_1">#REF!</definedName>
    <definedName name="Excel_BuiltIn_Print_Area_3_1_1" localSheetId="3">#REF!</definedName>
    <definedName name="Excel_BuiltIn_Print_Area_3_1_1" localSheetId="8">#REF!</definedName>
    <definedName name="Excel_BuiltIn_Print_Area_3_1_1">#REF!</definedName>
    <definedName name="Excel_BuiltIn_Print_Area_3_1_1_1" localSheetId="3">#REF!</definedName>
    <definedName name="Excel_BuiltIn_Print_Area_3_1_1_1" localSheetId="8">VÝSADBA_STROMŮ!$A$1:$I$2</definedName>
    <definedName name="Excel_BuiltIn_Print_Area_3_1_1_1">#REF!</definedName>
    <definedName name="Excel_BuiltIn_Print_Area_3_1_1_1_1" localSheetId="3">#REF!</definedName>
    <definedName name="Excel_BuiltIn_Print_Area_3_1_1_1_1" localSheetId="1">#REF!</definedName>
    <definedName name="Excel_BuiltIn_Print_Area_3_1_1_1_1" localSheetId="8">#REF!</definedName>
    <definedName name="Excel_BuiltIn_Print_Area_3_1_1_1_1">#REF!</definedName>
    <definedName name="Excel_BuiltIn_Print_Area_3_1_1_1_1_1" localSheetId="3">#REF!</definedName>
    <definedName name="Excel_BuiltIn_Print_Area_3_1_1_1_1_1" localSheetId="1">#REF!</definedName>
    <definedName name="Excel_BuiltIn_Print_Area_3_1_1_1_1_1" localSheetId="8">#REF!</definedName>
    <definedName name="Excel_BuiltIn_Print_Area_3_1_1_1_1_1">#REF!</definedName>
    <definedName name="Excel_BuiltIn_Print_Area_4_1" localSheetId="3">#REF!</definedName>
    <definedName name="Excel_BuiltIn_Print_Area_4_1" localSheetId="8">VÝSADBA_STROMŮ!$A$1:$K$2</definedName>
    <definedName name="Excel_BuiltIn_Print_Area_4_1">#REF!</definedName>
    <definedName name="Excel_BuiltIn_Print_Area_4_1_1" localSheetId="3">#REF!</definedName>
    <definedName name="Excel_BuiltIn_Print_Area_4_1_1" localSheetId="1">#REF!</definedName>
    <definedName name="Excel_BuiltIn_Print_Area_4_1_1" localSheetId="8">#REF!</definedName>
    <definedName name="Excel_BuiltIn_Print_Area_4_1_1">#REF!</definedName>
    <definedName name="Excel_BuiltIn_Print_Area_4_1_1_1" localSheetId="3">#REF!</definedName>
    <definedName name="Excel_BuiltIn_Print_Area_4_1_1_1" localSheetId="1">#REF!</definedName>
    <definedName name="Excel_BuiltIn_Print_Area_4_1_1_1" localSheetId="8">#REF!</definedName>
    <definedName name="Excel_BuiltIn_Print_Area_4_1_1_1">#REF!</definedName>
    <definedName name="Excel_BuiltIn_Print_Area_4_1_1_1_1" localSheetId="1">#REF!</definedName>
    <definedName name="Excel_BuiltIn_Print_Area_4_1_1_1_1" localSheetId="8">#REF!</definedName>
    <definedName name="Excel_BuiltIn_Print_Area_4_1_1_1_1">#REF!</definedName>
    <definedName name="Excel_BuiltIn_Print_Area_5">#REF!</definedName>
    <definedName name="Excel_BuiltIn_Print_Area_5_1" localSheetId="8">#REF!</definedName>
    <definedName name="Excel_BuiltIn_Print_Area_5_1">#REF!</definedName>
    <definedName name="Excel_BuiltIn_Print_Area_5_1_1" localSheetId="3">#REF!</definedName>
    <definedName name="Excel_BuiltIn_Print_Area_5_1_1" localSheetId="8">#REF!</definedName>
    <definedName name="Excel_BuiltIn_Print_Area_5_1_1">#REF!</definedName>
    <definedName name="Excel_BuiltIn_Print_Area_5_1_1_1" localSheetId="3">#REF!</definedName>
    <definedName name="Excel_BuiltIn_Print_Area_5_1_1_1" localSheetId="1">#REF!</definedName>
    <definedName name="Excel_BuiltIn_Print_Area_5_1_1_1" localSheetId="8">#REF!</definedName>
    <definedName name="Excel_BuiltIn_Print_Area_5_1_1_1">#REF!</definedName>
    <definedName name="Excel_BuiltIn_Print_Area_6">#REF!</definedName>
    <definedName name="Excel_BuiltIn_Print_Area_6_1" localSheetId="8">#REF!</definedName>
    <definedName name="Excel_BuiltIn_Print_Area_6_1">#REF!</definedName>
    <definedName name="Excel_BuiltIn_Print_Area_6_1_1" localSheetId="3">#REF!</definedName>
    <definedName name="Excel_BuiltIn_Print_Area_6_1_1" localSheetId="8">#REF!</definedName>
    <definedName name="Excel_BuiltIn_Print_Area_6_1_1">#REF!</definedName>
    <definedName name="Excel_BuiltIn_Print_Area_6_1_1_1" localSheetId="1">#REF!</definedName>
    <definedName name="Excel_BuiltIn_Print_Area_6_1_1_1" localSheetId="8">#REF!</definedName>
    <definedName name="Excel_BuiltIn_Print_Area_6_1_1_1">#REF!</definedName>
    <definedName name="Excel_BuiltIn_Print_Area_7_1" localSheetId="3">#REF!</definedName>
    <definedName name="Excel_BuiltIn_Print_Area_7_1">#REF!</definedName>
    <definedName name="Excel_BuiltIn_Print_Area_7_1_1">#REF!</definedName>
    <definedName name="Excel_BuiltIn_Print_Area_8" localSheetId="8">#REF!</definedName>
    <definedName name="Excel_BuiltIn_Print_Area_8">#REF!</definedName>
    <definedName name="Excel_BuiltIn_Print_Area_8_1" localSheetId="3">#REF!</definedName>
    <definedName name="Excel_BuiltIn_Print_Area_8_1" localSheetId="1">#REF!</definedName>
    <definedName name="Excel_BuiltIn_Print_Area_8_1" localSheetId="8">#REF!</definedName>
    <definedName name="Excel_BuiltIn_Print_Area_8_1">#REF!</definedName>
    <definedName name="Excel_BuiltIn_Print_Area_8_1_1" localSheetId="3">#REF!</definedName>
    <definedName name="Excel_BuiltIn_Print_Area_8_1_1" localSheetId="8">#REF!</definedName>
    <definedName name="Excel_BuiltIn_Print_Area_8_1_1">#REF!</definedName>
    <definedName name="Excel_BuiltIn_Print_Area_8_1_1_1">#REF!</definedName>
    <definedName name="Excel_BuiltIn_Print_Area_8_1_1_1_1">#REF!</definedName>
    <definedName name="Excel_BuiltIn_Print_Area_9_1" localSheetId="3">#REF!</definedName>
    <definedName name="Excel_BuiltIn_Print_Area_9_1" localSheetId="8">VÝSADBA_STROMŮ!$A$1:$I$2</definedName>
    <definedName name="Excel_BuiltIn_Print_Area_9_1">#REF!</definedName>
    <definedName name="Excel_BuiltIn_Print_Area_9_1_1" localSheetId="3">#REF!</definedName>
    <definedName name="Excel_BuiltIn_Print_Area_9_1_1" localSheetId="8">#REF!</definedName>
    <definedName name="Excel_BuiltIn_Print_Area_9_1_1">#REF!</definedName>
    <definedName name="Excel_BuiltIn_Print_Area_9_1_1_1">#REF!</definedName>
    <definedName name="Excel_BuiltIn_Print_Titles_1" localSheetId="1">#REF!</definedName>
    <definedName name="Excel_BuiltIn_Print_Titles_1" localSheetId="8">#REF!</definedName>
    <definedName name="Excel_BuiltIn_Print_Titles_1">#REF!</definedName>
    <definedName name="Excel_BuiltIn_Print_Titles_3">#REF!</definedName>
    <definedName name="Excel_BuiltIn_Print_Titles_4" localSheetId="3">"$#REF!.$#REF!$#REF!:$#REF!$#REF!"</definedName>
    <definedName name="Excel_BuiltIn_Print_Titles_4" localSheetId="1">#REF!</definedName>
    <definedName name="Excel_BuiltIn_Print_Titles_4" localSheetId="8">#REF!</definedName>
    <definedName name="Excel_BuiltIn_Print_Titles_4">#REF!</definedName>
    <definedName name="Excel_BuiltIn_Print_Titles_4_1">"$#REF!.$#REF!$#REF!:$#REF!$#REF!"</definedName>
    <definedName name="Excel_BuiltIn_Print_Titles_5" localSheetId="1">#REF!</definedName>
    <definedName name="Excel_BuiltIn_Print_Titles_5" localSheetId="8">#REF!</definedName>
    <definedName name="Excel_BuiltIn_Print_Titles_5">#REF!</definedName>
    <definedName name="Excel_BuiltIn_Print_Titles_7" localSheetId="1">#REF!</definedName>
    <definedName name="Excel_BuiltIn_Print_Titles_7" localSheetId="8">#REF!</definedName>
    <definedName name="Excel_BuiltIn_Print_Titles_7">#REF!</definedName>
    <definedName name="ff">#REF!</definedName>
    <definedName name="h" localSheetId="1">#REF!</definedName>
    <definedName name="h" localSheetId="8">#REF!</definedName>
    <definedName name="h">#REF!</definedName>
    <definedName name="_xlnm.Print_Titles" localSheetId="1">OBSAH!$1:$1</definedName>
    <definedName name="_xlnm.Print_Titles" localSheetId="4">'PZ1'!$2:$2</definedName>
    <definedName name="_xlnm.Print_Titles" localSheetId="5">'PZ2'!$2:$2</definedName>
    <definedName name="_xlnm.Print_Titles" localSheetId="6">'PZ3'!$2:$2</definedName>
    <definedName name="_xlnm.Print_Titles" localSheetId="7">'PZ4'!$2:$2</definedName>
    <definedName name="_xlnm.Print_Area" localSheetId="3">BILANCE!$A$1:$J$8</definedName>
    <definedName name="_xlnm.Print_Area" localSheetId="1">OBSAH!$A$1:$A$10</definedName>
    <definedName name="_xlnm.Print_Area" localSheetId="4">'PZ1'!$A$1:$AH$245</definedName>
    <definedName name="_xlnm.Print_Area" localSheetId="9">ROSTLINY!$A$1:$G$8</definedName>
    <definedName name="_xlnm.Print_Area" localSheetId="10">'ROZVOJOVÁ PÉČE STROMŮ'!$A$1:$I$60</definedName>
    <definedName name="_xlnm.Print_Area" localSheetId="2">SUMARIZACE!$A$1:$G$44</definedName>
    <definedName name="_xlnm.Print_Area" localSheetId="0">TITUL!$A$1:$I$13</definedName>
    <definedName name="_xlnm.Print_Area" localSheetId="8">VÝSADBA_STROMŮ!$A$1:$I$32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7" i="13" l="1"/>
  <c r="C6" i="13"/>
  <c r="C4" i="13"/>
  <c r="G38" i="29" l="1"/>
  <c r="AD5" i="45"/>
  <c r="AD6" i="45"/>
  <c r="AD8" i="45"/>
  <c r="AD9" i="45"/>
  <c r="AD10" i="45"/>
  <c r="AD11" i="45"/>
  <c r="AD13" i="45"/>
  <c r="AD14" i="45"/>
  <c r="AD15" i="45"/>
  <c r="AD16" i="45"/>
  <c r="AD17" i="45"/>
  <c r="AD18" i="45"/>
  <c r="AD19" i="45"/>
  <c r="AD20" i="45"/>
  <c r="AD21" i="45"/>
  <c r="AD22" i="45"/>
  <c r="AD23" i="45"/>
  <c r="AD24" i="45"/>
  <c r="AD25" i="45"/>
  <c r="AD26" i="45"/>
  <c r="AD28" i="45"/>
  <c r="AD29" i="45"/>
  <c r="AD30" i="45"/>
  <c r="AD31" i="45"/>
  <c r="AD32" i="45"/>
  <c r="AD33" i="45"/>
  <c r="AD34" i="45"/>
  <c r="AD35" i="45"/>
  <c r="AD36" i="45"/>
  <c r="AD38" i="45"/>
  <c r="AD39" i="45"/>
  <c r="AD40" i="45"/>
  <c r="AD41" i="45"/>
  <c r="AD42" i="45"/>
  <c r="AD43" i="45"/>
  <c r="AD44" i="45"/>
  <c r="AD45" i="45"/>
  <c r="AD46" i="45"/>
  <c r="AD47" i="45"/>
  <c r="AD49" i="45"/>
  <c r="AD50" i="45"/>
  <c r="AD51" i="45"/>
  <c r="AD52" i="45"/>
  <c r="AD53" i="45"/>
  <c r="AD54" i="45"/>
  <c r="AD55" i="45"/>
  <c r="AD56" i="45"/>
  <c r="AD57" i="45"/>
  <c r="AD58" i="45"/>
  <c r="AD59" i="45"/>
  <c r="AD60" i="45"/>
  <c r="AD61" i="45"/>
  <c r="AD63" i="45"/>
  <c r="AD64" i="45"/>
  <c r="AD66" i="45"/>
  <c r="AD68" i="45"/>
  <c r="AD70" i="45"/>
  <c r="AD71" i="45"/>
  <c r="AD72" i="45"/>
  <c r="AD74" i="45"/>
  <c r="AD75" i="45"/>
  <c r="AD77" i="45"/>
  <c r="AD78" i="45"/>
  <c r="AD79" i="45"/>
  <c r="AD80" i="45"/>
  <c r="AD81" i="45"/>
  <c r="AD82" i="45"/>
  <c r="AD84" i="45"/>
  <c r="AD86" i="45"/>
  <c r="AD88" i="45"/>
  <c r="AD90" i="45"/>
  <c r="AD92" i="45"/>
  <c r="AD94" i="45"/>
  <c r="AD95" i="45"/>
  <c r="AD96" i="45"/>
  <c r="AD97" i="45"/>
  <c r="AD98" i="45"/>
  <c r="AD99" i="45"/>
  <c r="AD100" i="45"/>
  <c r="AD101" i="45"/>
  <c r="AD102" i="45"/>
  <c r="AD103" i="45"/>
  <c r="AD104" i="45"/>
  <c r="AD106" i="45"/>
  <c r="AD107" i="45"/>
  <c r="AD108" i="45"/>
  <c r="AD109" i="45"/>
  <c r="AD110" i="45"/>
  <c r="AD111" i="45"/>
  <c r="AD112" i="45"/>
  <c r="AD113" i="45"/>
  <c r="AD114" i="45"/>
  <c r="AD115" i="45"/>
  <c r="AD116" i="45"/>
  <c r="AD117" i="45"/>
  <c r="AD4" i="45"/>
  <c r="AD3" i="45"/>
  <c r="AD51" i="48"/>
  <c r="AD4" i="48"/>
  <c r="AD5" i="48"/>
  <c r="AD6" i="48"/>
  <c r="AD7" i="48"/>
  <c r="AD8" i="48"/>
  <c r="AD9" i="48"/>
  <c r="AD10" i="48"/>
  <c r="AD11" i="48"/>
  <c r="AD12" i="48"/>
  <c r="AD13" i="48"/>
  <c r="AD14" i="48"/>
  <c r="AD15" i="48"/>
  <c r="AD16" i="48"/>
  <c r="AD17" i="48"/>
  <c r="AD18" i="48"/>
  <c r="AD19" i="48"/>
  <c r="AD20" i="48"/>
  <c r="AD21" i="48"/>
  <c r="AD22" i="48"/>
  <c r="AD23" i="48"/>
  <c r="AD24" i="48"/>
  <c r="AD25" i="48"/>
  <c r="AD26" i="48"/>
  <c r="AD27" i="48"/>
  <c r="AD28" i="48"/>
  <c r="AD29" i="48"/>
  <c r="AD30" i="48"/>
  <c r="AD31" i="48"/>
  <c r="AD32" i="48"/>
  <c r="AD33" i="48"/>
  <c r="AD34" i="48"/>
  <c r="AD35" i="48"/>
  <c r="AD36" i="48"/>
  <c r="AD37" i="48"/>
  <c r="AD38" i="48"/>
  <c r="AD39" i="48"/>
  <c r="AD40" i="48"/>
  <c r="AD42" i="48"/>
  <c r="AD44" i="48"/>
  <c r="AD45" i="48"/>
  <c r="AD46" i="48"/>
  <c r="AD47" i="48"/>
  <c r="AD48" i="48"/>
  <c r="AD50" i="48"/>
  <c r="AD3" i="48"/>
  <c r="AD4" i="47"/>
  <c r="AD6" i="47"/>
  <c r="AD7" i="47"/>
  <c r="AD8" i="47"/>
  <c r="AD9" i="47"/>
  <c r="AD10" i="47"/>
  <c r="AD11" i="47"/>
  <c r="AD12" i="47"/>
  <c r="AD13" i="47"/>
  <c r="AD14" i="47"/>
  <c r="AD15" i="47"/>
  <c r="AD16" i="47"/>
  <c r="AD17" i="47"/>
  <c r="AD18" i="47"/>
  <c r="AD19" i="47"/>
  <c r="AD20" i="47"/>
  <c r="AD21" i="47"/>
  <c r="AD22" i="47"/>
  <c r="AD23" i="47"/>
  <c r="AD24" i="47"/>
  <c r="AD25" i="47"/>
  <c r="AD26" i="47"/>
  <c r="AD27" i="47"/>
  <c r="AD28" i="47"/>
  <c r="AD29" i="47"/>
  <c r="AD30" i="47"/>
  <c r="AD31" i="47"/>
  <c r="AD32" i="47"/>
  <c r="AD33" i="47"/>
  <c r="AD34" i="47"/>
  <c r="AD35" i="47"/>
  <c r="AD36" i="47"/>
  <c r="AD37" i="47"/>
  <c r="AD38" i="47"/>
  <c r="AD39" i="47"/>
  <c r="AD40" i="47"/>
  <c r="AD41" i="47"/>
  <c r="AD42" i="47"/>
  <c r="AD43" i="47"/>
  <c r="AD44" i="47"/>
  <c r="AD45" i="47"/>
  <c r="AD46" i="47"/>
  <c r="AD47" i="47"/>
  <c r="AD48" i="47"/>
  <c r="AD49" i="47"/>
  <c r="AD50" i="47"/>
  <c r="AD51" i="47"/>
  <c r="AD54" i="47"/>
  <c r="AD55" i="47"/>
  <c r="AD56" i="47"/>
  <c r="AD57" i="47"/>
  <c r="AD58" i="47"/>
  <c r="AD59" i="47"/>
  <c r="AD60" i="47"/>
  <c r="AD61" i="47"/>
  <c r="AD62" i="47"/>
  <c r="AD63" i="47"/>
  <c r="AD64" i="47"/>
  <c r="AD65" i="47"/>
  <c r="AD66" i="47"/>
  <c r="AD67" i="47"/>
  <c r="AD68" i="47"/>
  <c r="AD70" i="47"/>
  <c r="AD71" i="47"/>
  <c r="AD72" i="47"/>
  <c r="AD73" i="47"/>
  <c r="AD74" i="47"/>
  <c r="AD75" i="47"/>
  <c r="AD76" i="47"/>
  <c r="AD77" i="47"/>
  <c r="AD78" i="47"/>
  <c r="AD79" i="47"/>
  <c r="AD80" i="47"/>
  <c r="AD81" i="47"/>
  <c r="AD82" i="47"/>
  <c r="AD83" i="47"/>
  <c r="AD84" i="47"/>
  <c r="AD86" i="47"/>
  <c r="AD87" i="47"/>
  <c r="AD88" i="47"/>
  <c r="AD89" i="47"/>
  <c r="AD90" i="47"/>
  <c r="AD91" i="47"/>
  <c r="AD92" i="47"/>
  <c r="AD93" i="47"/>
  <c r="AD94" i="47"/>
  <c r="AD95" i="47"/>
  <c r="AD96" i="47"/>
  <c r="AD97" i="47"/>
  <c r="AD98" i="47"/>
  <c r="AD99" i="47"/>
  <c r="AD100" i="47"/>
  <c r="AD101" i="47"/>
  <c r="AD102" i="47"/>
  <c r="AD103" i="47"/>
  <c r="AD104" i="47"/>
  <c r="AD105" i="47"/>
  <c r="AD106" i="47"/>
  <c r="AD107" i="47"/>
  <c r="AD108" i="47"/>
  <c r="AD109" i="47"/>
  <c r="AD110" i="47"/>
  <c r="AD111" i="47"/>
  <c r="AD112" i="47"/>
  <c r="AD113" i="47"/>
  <c r="AD114" i="47"/>
  <c r="AD115" i="47"/>
  <c r="AD116" i="47"/>
  <c r="AD117" i="47"/>
  <c r="AD118" i="47"/>
  <c r="AD119" i="47"/>
  <c r="AD120" i="47"/>
  <c r="AD121" i="47"/>
  <c r="AD122" i="47"/>
  <c r="AD123" i="47"/>
  <c r="AD124" i="47"/>
  <c r="AD125" i="47"/>
  <c r="AD126" i="47"/>
  <c r="AD127" i="47"/>
  <c r="AD128" i="47"/>
  <c r="AD129" i="47"/>
  <c r="AD130" i="47"/>
  <c r="AD131" i="47"/>
  <c r="AD132" i="47"/>
  <c r="AD133" i="47"/>
  <c r="AD134" i="47"/>
  <c r="AD135" i="47"/>
  <c r="AD137" i="47"/>
  <c r="AD141" i="47"/>
  <c r="AD142" i="47"/>
  <c r="AD143" i="47"/>
  <c r="AD144" i="47"/>
  <c r="AD145" i="47"/>
  <c r="AD146" i="47"/>
  <c r="AD147" i="47"/>
  <c r="AD148" i="47"/>
  <c r="AD149" i="47"/>
  <c r="AD150" i="47"/>
  <c r="AD151" i="47"/>
  <c r="AD152" i="47"/>
  <c r="AD153" i="47"/>
  <c r="AD154" i="47"/>
  <c r="AD155" i="47"/>
  <c r="AD156" i="47"/>
  <c r="AD157" i="47"/>
  <c r="AD158" i="47"/>
  <c r="AD159" i="47"/>
  <c r="AD160" i="47"/>
  <c r="AD161" i="47"/>
  <c r="AD162" i="47"/>
  <c r="AD163" i="47"/>
  <c r="AD164" i="47"/>
  <c r="AD165" i="47"/>
  <c r="AD166" i="47"/>
  <c r="AD167" i="47"/>
  <c r="AD168" i="47"/>
  <c r="AD169" i="47"/>
  <c r="AD170" i="47"/>
  <c r="AD171" i="47"/>
  <c r="AD172" i="47"/>
  <c r="AD173" i="47"/>
  <c r="AD174" i="47"/>
  <c r="AD175" i="47"/>
  <c r="AD176" i="47"/>
  <c r="AD179" i="47"/>
  <c r="AD180" i="47"/>
  <c r="AD181" i="47"/>
  <c r="AD182" i="47"/>
  <c r="AD183" i="47"/>
  <c r="AD184" i="47"/>
  <c r="AD185" i="47"/>
  <c r="AD186" i="47"/>
  <c r="AD187" i="47"/>
  <c r="AD190" i="47"/>
  <c r="AD191" i="47"/>
  <c r="AD195" i="47"/>
  <c r="AD196" i="47"/>
  <c r="AD197" i="47"/>
  <c r="AD198" i="47"/>
  <c r="AD199" i="47"/>
  <c r="AD201" i="47"/>
  <c r="AD202" i="47"/>
  <c r="AD203" i="47"/>
  <c r="AD204" i="47"/>
  <c r="AD205" i="47"/>
  <c r="AD206" i="47"/>
  <c r="AD207" i="47"/>
  <c r="AD208" i="47"/>
  <c r="AD209" i="47"/>
  <c r="AD210" i="47"/>
  <c r="AD211" i="47"/>
  <c r="AD212" i="47"/>
  <c r="AD213" i="47"/>
  <c r="AD214" i="47"/>
  <c r="AD215" i="47"/>
  <c r="AD216" i="47"/>
  <c r="AD218" i="47"/>
  <c r="AD219" i="47"/>
  <c r="AD220" i="47"/>
  <c r="AD221" i="47"/>
  <c r="AD222" i="47"/>
  <c r="AD223" i="47"/>
  <c r="AD224" i="47"/>
  <c r="AD225" i="47"/>
  <c r="AD226" i="47"/>
  <c r="AD228" i="47"/>
  <c r="AD229" i="47"/>
  <c r="AD231" i="47"/>
  <c r="AD232" i="47"/>
  <c r="AD233" i="47"/>
  <c r="AD234" i="47"/>
  <c r="AD236" i="47"/>
  <c r="AD243" i="47"/>
  <c r="AD246" i="47"/>
  <c r="AD249" i="47"/>
  <c r="AD250" i="47"/>
  <c r="AD251" i="47"/>
  <c r="AD252" i="47"/>
  <c r="AD253" i="47"/>
  <c r="AD254" i="47"/>
  <c r="AD255" i="47"/>
  <c r="AD256" i="47"/>
  <c r="AD257" i="47"/>
  <c r="AD258" i="47"/>
  <c r="AD259" i="47"/>
  <c r="AD260" i="47"/>
  <c r="AD261" i="47"/>
  <c r="AD262" i="47"/>
  <c r="AD263" i="47"/>
  <c r="AD264" i="47"/>
  <c r="AD265" i="47"/>
  <c r="AD266" i="47"/>
  <c r="AD267" i="47"/>
  <c r="AD268" i="47"/>
  <c r="AD269" i="47"/>
  <c r="AD270" i="47"/>
  <c r="AD271" i="47"/>
  <c r="AD272" i="47"/>
  <c r="AD273" i="47"/>
  <c r="AD274" i="47"/>
  <c r="AD275" i="47"/>
  <c r="AD276" i="47"/>
  <c r="AD277" i="47"/>
  <c r="AD278" i="47"/>
  <c r="AD279" i="47"/>
  <c r="AD280" i="47"/>
  <c r="AD281" i="47"/>
  <c r="AD282" i="47"/>
  <c r="AD283" i="47"/>
  <c r="AD284" i="47"/>
  <c r="AD285" i="47"/>
  <c r="AD286" i="47"/>
  <c r="AD287" i="47"/>
  <c r="AD288" i="47"/>
  <c r="AD289" i="47"/>
  <c r="AD290" i="47"/>
  <c r="AD291" i="47"/>
  <c r="AD292" i="47"/>
  <c r="AD293" i="47"/>
  <c r="AD294" i="47"/>
  <c r="AD295" i="47"/>
  <c r="AD296" i="47"/>
  <c r="AD297" i="47"/>
  <c r="AD298" i="47"/>
  <c r="AD300" i="47"/>
  <c r="AD301" i="47"/>
  <c r="AD302" i="47"/>
  <c r="AD303" i="47"/>
  <c r="AD304" i="47"/>
  <c r="AD305" i="47"/>
  <c r="AD306" i="47"/>
  <c r="AD307" i="47"/>
  <c r="AD308" i="47"/>
  <c r="AD309" i="47"/>
  <c r="AD310" i="47"/>
  <c r="AD311" i="47"/>
  <c r="AD312" i="47"/>
  <c r="AD314" i="47"/>
  <c r="AD315" i="47"/>
  <c r="AD319" i="47"/>
  <c r="AD320" i="47"/>
  <c r="AD324" i="47"/>
  <c r="AD325" i="47"/>
  <c r="AD326" i="47"/>
  <c r="AD327" i="47"/>
  <c r="AD3" i="47"/>
  <c r="AD13" i="46"/>
  <c r="AD14" i="46"/>
  <c r="AD15" i="46"/>
  <c r="AD16" i="46"/>
  <c r="AD17" i="46"/>
  <c r="AD18" i="46"/>
  <c r="AD19" i="46"/>
  <c r="AD20" i="46"/>
  <c r="AD21" i="46"/>
  <c r="AD22" i="46"/>
  <c r="AD23" i="46"/>
  <c r="AD24" i="46"/>
  <c r="AD25" i="46"/>
  <c r="AD26" i="46"/>
  <c r="AD27" i="46"/>
  <c r="AD28" i="46"/>
  <c r="AD29" i="46"/>
  <c r="AD30" i="46"/>
  <c r="AD31" i="46"/>
  <c r="AD32" i="46"/>
  <c r="AD33" i="46"/>
  <c r="AD34" i="46"/>
  <c r="AD35" i="46"/>
  <c r="AD36" i="46"/>
  <c r="AD37" i="46"/>
  <c r="AD38" i="46"/>
  <c r="AD39" i="46"/>
  <c r="AD40" i="46"/>
  <c r="AD41" i="46"/>
  <c r="AD42" i="46"/>
  <c r="AD43" i="46"/>
  <c r="AD44" i="46"/>
  <c r="AD45" i="46"/>
  <c r="AD46" i="46"/>
  <c r="AD47" i="46"/>
  <c r="AD48" i="46"/>
  <c r="AD49" i="46"/>
  <c r="AD50" i="46"/>
  <c r="AD51" i="46"/>
  <c r="AD52" i="46"/>
  <c r="AD53" i="46"/>
  <c r="AD55" i="46"/>
  <c r="AD56" i="46"/>
  <c r="AD57" i="46"/>
  <c r="AD58" i="46"/>
  <c r="AD59" i="46"/>
  <c r="AD60" i="46"/>
  <c r="AD61" i="46"/>
  <c r="AD62" i="46"/>
  <c r="AD63" i="46"/>
  <c r="AD64" i="46"/>
  <c r="AD65" i="46"/>
  <c r="AD66" i="46"/>
  <c r="AD67" i="46"/>
  <c r="AD68" i="46"/>
  <c r="AD69" i="46"/>
  <c r="AD70" i="46"/>
  <c r="AD71" i="46"/>
  <c r="AD73" i="46"/>
  <c r="AD74" i="46"/>
  <c r="AD75" i="46"/>
  <c r="AD76" i="46"/>
  <c r="AD77" i="46"/>
  <c r="AD78" i="46"/>
  <c r="AD79" i="46"/>
  <c r="AD80" i="46"/>
  <c r="AD81" i="46"/>
  <c r="AD82" i="46"/>
  <c r="AD83" i="46"/>
  <c r="AD84" i="46"/>
  <c r="AD85" i="46"/>
  <c r="AD86" i="46"/>
  <c r="AD87" i="46"/>
  <c r="AD88" i="46"/>
  <c r="AD89" i="46"/>
  <c r="AD90" i="46"/>
  <c r="AD91" i="46"/>
  <c r="AD92" i="46"/>
  <c r="AD93" i="46"/>
  <c r="AD94" i="46"/>
  <c r="AD95" i="46"/>
  <c r="AD96" i="46"/>
  <c r="AD97" i="46"/>
  <c r="AD98" i="46"/>
  <c r="AD99" i="46"/>
  <c r="AD100" i="46"/>
  <c r="AD101" i="46"/>
  <c r="AD102" i="46"/>
  <c r="AD103" i="46"/>
  <c r="AD104" i="46"/>
  <c r="AD105" i="46"/>
  <c r="AD106" i="46"/>
  <c r="AD107" i="46"/>
  <c r="AD108" i="46"/>
  <c r="AD109" i="46"/>
  <c r="AD110" i="46"/>
  <c r="AD111" i="46"/>
  <c r="AD112" i="46"/>
  <c r="AD113" i="46"/>
  <c r="AD114" i="46"/>
  <c r="AD115" i="46"/>
  <c r="AD116" i="46"/>
  <c r="AD117" i="46"/>
  <c r="AD118" i="46"/>
  <c r="AD119" i="46"/>
  <c r="AD120" i="46"/>
  <c r="AD121" i="46"/>
  <c r="AD122" i="46"/>
  <c r="AD123" i="46"/>
  <c r="AD124" i="46"/>
  <c r="AD125" i="46"/>
  <c r="AD126" i="46"/>
  <c r="AD127" i="46"/>
  <c r="AD128" i="46"/>
  <c r="AD129" i="46"/>
  <c r="AD130" i="46"/>
  <c r="AD131" i="46"/>
  <c r="AD132" i="46"/>
  <c r="AD133" i="46"/>
  <c r="AD134" i="46"/>
  <c r="AD135" i="46"/>
  <c r="AD136" i="46"/>
  <c r="AD137" i="46"/>
  <c r="AD138" i="46"/>
  <c r="AD139" i="46"/>
  <c r="AD140" i="46"/>
  <c r="AD141" i="46"/>
  <c r="AD142" i="46"/>
  <c r="AD143" i="46"/>
  <c r="AD144" i="46"/>
  <c r="AD145" i="46"/>
  <c r="AD146" i="46"/>
  <c r="AD147" i="46"/>
  <c r="AD148" i="46"/>
  <c r="AD149" i="46"/>
  <c r="AD150" i="46"/>
  <c r="AD151" i="46"/>
  <c r="AD152" i="46"/>
  <c r="AD153" i="46"/>
  <c r="AD154" i="46"/>
  <c r="AD155" i="46"/>
  <c r="AD156" i="46"/>
  <c r="AD157" i="46"/>
  <c r="AD158" i="46"/>
  <c r="AD159" i="46"/>
  <c r="AD160" i="46"/>
  <c r="AD161" i="46"/>
  <c r="AD162" i="46"/>
  <c r="AD163" i="46"/>
  <c r="AD164" i="46"/>
  <c r="AD165" i="46"/>
  <c r="AD166" i="46"/>
  <c r="AD167" i="46"/>
  <c r="AD168" i="46"/>
  <c r="AD169" i="46"/>
  <c r="AD170" i="46"/>
  <c r="AD171" i="46"/>
  <c r="AD172" i="46"/>
  <c r="AD173" i="46"/>
  <c r="AD174" i="46"/>
  <c r="AD175" i="46"/>
  <c r="AD176" i="46"/>
  <c r="AD177" i="46"/>
  <c r="AD178" i="46"/>
  <c r="AD179" i="46"/>
  <c r="AD180" i="46"/>
  <c r="AD181" i="46"/>
  <c r="AD182" i="46"/>
  <c r="AD183" i="46"/>
  <c r="AD184" i="46"/>
  <c r="AD185" i="46"/>
  <c r="AD186" i="46"/>
  <c r="AD188" i="46"/>
  <c r="AD189" i="46"/>
  <c r="AD190" i="46"/>
  <c r="AD192" i="46"/>
  <c r="AD194" i="46"/>
  <c r="AD196" i="46"/>
  <c r="AD197" i="46"/>
  <c r="AD198" i="46"/>
  <c r="AD199" i="46"/>
  <c r="AD200" i="46"/>
  <c r="AD202" i="46"/>
  <c r="AD203" i="46"/>
  <c r="AD204" i="46"/>
  <c r="AD205" i="46"/>
  <c r="AD206" i="46"/>
  <c r="AD207" i="46"/>
  <c r="AD208" i="46"/>
  <c r="AD209" i="46"/>
  <c r="AD210" i="46"/>
  <c r="AD211" i="46"/>
  <c r="AD212" i="46"/>
  <c r="AD213" i="46"/>
  <c r="AD214" i="46"/>
  <c r="AD215" i="46"/>
  <c r="AD216" i="46"/>
  <c r="AD217" i="46"/>
  <c r="AD218" i="46"/>
  <c r="AD219" i="46"/>
  <c r="AD220" i="46"/>
  <c r="AD221" i="46"/>
  <c r="AD222" i="46"/>
  <c r="AD223" i="46"/>
  <c r="AD224" i="46"/>
  <c r="AD225" i="46"/>
  <c r="AD226" i="46"/>
  <c r="AD227" i="46"/>
  <c r="AD228" i="46"/>
  <c r="AD4" i="46"/>
  <c r="AD5" i="46"/>
  <c r="AD6" i="46"/>
  <c r="AD7" i="46"/>
  <c r="AD8" i="46"/>
  <c r="AD9" i="46"/>
  <c r="AD10" i="46"/>
  <c r="AD11" i="46"/>
  <c r="AD12" i="46"/>
  <c r="AD3" i="46"/>
  <c r="I24" i="23"/>
  <c r="G24" i="23"/>
  <c r="G23" i="23"/>
  <c r="I9" i="31"/>
  <c r="I10" i="31"/>
  <c r="I11" i="31"/>
  <c r="I12" i="31"/>
  <c r="A10" i="22"/>
  <c r="A9" i="22"/>
  <c r="A8" i="22"/>
  <c r="A7" i="22"/>
  <c r="A6" i="22"/>
  <c r="A5" i="22"/>
  <c r="A4" i="22"/>
  <c r="A3" i="22"/>
  <c r="A2" i="22"/>
  <c r="F122" i="45"/>
  <c r="F126" i="45"/>
  <c r="F336" i="47"/>
  <c r="F61" i="48"/>
  <c r="F57" i="48"/>
  <c r="F340" i="47"/>
  <c r="F332" i="47"/>
  <c r="F237" i="46"/>
  <c r="F233" i="46"/>
  <c r="I46" i="31"/>
  <c r="I47" i="31"/>
  <c r="I48" i="31"/>
  <c r="I49" i="31"/>
  <c r="I50" i="31"/>
  <c r="I51" i="31"/>
  <c r="I52" i="31"/>
  <c r="I53" i="31"/>
  <c r="G56" i="31"/>
  <c r="G57" i="31"/>
  <c r="G53" i="31"/>
  <c r="G51" i="31"/>
  <c r="G52" i="31" s="1"/>
  <c r="G50" i="31"/>
  <c r="G49" i="31"/>
  <c r="G47" i="31"/>
  <c r="G46" i="31"/>
  <c r="G30" i="31"/>
  <c r="G9" i="31"/>
  <c r="F125" i="45" l="1"/>
  <c r="F127" i="45" s="1"/>
  <c r="F19" i="29" s="1"/>
  <c r="G19" i="29" s="1"/>
  <c r="F121" i="45"/>
  <c r="F123" i="45" s="1"/>
  <c r="F18" i="29" s="1"/>
  <c r="G18" i="29" s="1"/>
  <c r="F131" i="45"/>
  <c r="F34" i="29" s="1"/>
  <c r="G34" i="29" s="1"/>
  <c r="F56" i="48"/>
  <c r="F58" i="48" s="1"/>
  <c r="F14" i="29" s="1"/>
  <c r="G14" i="29" s="1"/>
  <c r="F60" i="48"/>
  <c r="F62" i="48" s="1"/>
  <c r="F15" i="29" s="1"/>
  <c r="G15" i="29" s="1"/>
  <c r="F66" i="48"/>
  <c r="F33" i="29" s="1"/>
  <c r="G33" i="29" s="1"/>
  <c r="F331" i="47"/>
  <c r="F333" i="47" s="1"/>
  <c r="F9" i="29" s="1"/>
  <c r="G9" i="29" s="1"/>
  <c r="F335" i="47"/>
  <c r="F337" i="47" s="1"/>
  <c r="F10" i="29" s="1"/>
  <c r="G10" i="29" s="1"/>
  <c r="F339" i="47"/>
  <c r="F341" i="47" s="1"/>
  <c r="F11" i="29" s="1"/>
  <c r="G11" i="29" s="1"/>
  <c r="F345" i="47"/>
  <c r="F32" i="29" s="1"/>
  <c r="G32" i="29" s="1"/>
  <c r="F236" i="46"/>
  <c r="F238" i="46" s="1"/>
  <c r="F6" i="29" s="1"/>
  <c r="G6" i="29" s="1"/>
  <c r="F242" i="46"/>
  <c r="F31" i="29" s="1"/>
  <c r="G31" i="29" s="1"/>
  <c r="F232" i="46"/>
  <c r="F234" i="46" s="1"/>
  <c r="F5" i="29" s="1"/>
  <c r="G5" i="29" s="1"/>
  <c r="F35" i="29" l="1"/>
  <c r="G35" i="29" s="1"/>
  <c r="B8" i="13" l="1"/>
  <c r="C8" i="13"/>
  <c r="G5" i="8" l="1"/>
  <c r="I8" i="13"/>
  <c r="H8" i="13"/>
  <c r="G8" i="13"/>
  <c r="F8" i="13"/>
  <c r="E8" i="13"/>
  <c r="D8" i="13"/>
  <c r="I57" i="31" l="1"/>
  <c r="G48" i="31"/>
  <c r="G37" i="31"/>
  <c r="G31" i="31" s="1"/>
  <c r="I31" i="31" s="1"/>
  <c r="I30" i="31"/>
  <c r="G10" i="31"/>
  <c r="I37" i="31" l="1"/>
  <c r="G25" i="31" l="1"/>
  <c r="I25" i="31" s="1"/>
  <c r="E6" i="8"/>
  <c r="G5" i="23" s="1"/>
  <c r="I35" i="31"/>
  <c r="I56" i="31"/>
  <c r="G3" i="8"/>
  <c r="G4" i="8"/>
  <c r="G6" i="8" l="1"/>
  <c r="H31" i="23" s="1"/>
  <c r="I31" i="23" s="1"/>
  <c r="G10" i="23"/>
  <c r="G14" i="23"/>
  <c r="G32" i="31" s="1"/>
  <c r="I32" i="31" s="1"/>
  <c r="G27" i="23"/>
  <c r="G8" i="31"/>
  <c r="G28" i="23"/>
  <c r="I28" i="23" s="1"/>
  <c r="I23" i="23"/>
  <c r="I14" i="23"/>
  <c r="G19" i="23"/>
  <c r="I19" i="23" s="1"/>
  <c r="G8" i="23"/>
  <c r="G9" i="23" s="1"/>
  <c r="I9" i="23" s="1"/>
  <c r="G17" i="23"/>
  <c r="G12" i="23"/>
  <c r="I12" i="23" s="1"/>
  <c r="G15" i="23"/>
  <c r="I15" i="23" s="1"/>
  <c r="G26" i="23"/>
  <c r="I26" i="23" s="1"/>
  <c r="G25" i="23"/>
  <c r="I25" i="23" s="1"/>
  <c r="G7" i="23"/>
  <c r="I7" i="23" s="1"/>
  <c r="G13" i="23"/>
  <c r="I13" i="23" s="1"/>
  <c r="G22" i="23"/>
  <c r="I22" i="23" s="1"/>
  <c r="G6" i="23"/>
  <c r="I5" i="23"/>
  <c r="I8" i="31" l="1"/>
  <c r="I6" i="23"/>
  <c r="G18" i="23"/>
  <c r="I18" i="23" s="1"/>
  <c r="I8" i="23"/>
  <c r="G24" i="31"/>
  <c r="G26" i="31" s="1"/>
  <c r="I17" i="23"/>
  <c r="G30" i="23"/>
  <c r="I30" i="23" s="1"/>
  <c r="G16" i="23"/>
  <c r="I16" i="23" s="1"/>
  <c r="I27" i="23"/>
  <c r="I10" i="23"/>
  <c r="G11" i="23"/>
  <c r="G27" i="31" l="1"/>
  <c r="I27" i="31" s="1"/>
  <c r="I26" i="31"/>
  <c r="G23" i="31"/>
  <c r="I24" i="31"/>
  <c r="G36" i="31"/>
  <c r="I36" i="31" s="1"/>
  <c r="G11" i="31"/>
  <c r="G29" i="23"/>
  <c r="I29" i="23" s="1"/>
  <c r="I11" i="23"/>
  <c r="G28" i="31" l="1"/>
  <c r="G45" i="31"/>
  <c r="I45" i="31" s="1"/>
  <c r="I58" i="31" s="1"/>
  <c r="F27" i="29" s="1"/>
  <c r="G27" i="29" s="1"/>
  <c r="I32" i="23"/>
  <c r="F22" i="29" s="1"/>
  <c r="G12" i="31"/>
  <c r="I23" i="31"/>
  <c r="G15" i="31"/>
  <c r="I15" i="31" s="1"/>
  <c r="I16" i="31" s="1"/>
  <c r="F25" i="29" s="1"/>
  <c r="G25" i="29" s="1"/>
  <c r="G29" i="31"/>
  <c r="I29" i="31" s="1"/>
  <c r="I28" i="31"/>
  <c r="I38" i="31" l="1"/>
  <c r="F26" i="29" s="1"/>
  <c r="G26" i="29" s="1"/>
  <c r="G22" i="29"/>
  <c r="I60" i="31" l="1"/>
  <c r="F28" i="29"/>
  <c r="G28" i="29" l="1"/>
  <c r="F42" i="29"/>
  <c r="G42" i="29" s="1"/>
</calcChain>
</file>

<file path=xl/sharedStrings.xml><?xml version="1.0" encoding="utf-8"?>
<sst xmlns="http://schemas.openxmlformats.org/spreadsheetml/2006/main" count="7149" uniqueCount="385">
  <si>
    <t>OBJEDNATEL:</t>
  </si>
  <si>
    <t>AKCE:</t>
  </si>
  <si>
    <t>STUPEŇ:</t>
  </si>
  <si>
    <t>DPS</t>
  </si>
  <si>
    <t>ČÁST DOKUMENTACE:</t>
  </si>
  <si>
    <t>ZHOTOVITEL:</t>
  </si>
  <si>
    <t>VEDOUCÍ ZPRACOVATELSKÉHO TÝMU:</t>
  </si>
  <si>
    <t>FORMÁT:</t>
  </si>
  <si>
    <t>A4</t>
  </si>
  <si>
    <t>Ing. JAROSLAV KOLAŘÍK, Ph.D</t>
  </si>
  <si>
    <t>DATUM:</t>
  </si>
  <si>
    <t>Tel: 602 742 607, Fax : 546 412 395</t>
  </si>
  <si>
    <t>ZPRACOVATELSKÝ TÝM:</t>
  </si>
  <si>
    <t>VÝKRES:</t>
  </si>
  <si>
    <t>PARÉ:</t>
  </si>
  <si>
    <t>Ing. Zdeněk Strnadel</t>
  </si>
  <si>
    <t>OBSAH</t>
  </si>
  <si>
    <t>SOUPIS ROSTLINNÉHO MATERIÁLU</t>
  </si>
  <si>
    <t>Cena bez DPH</t>
  </si>
  <si>
    <t>Cena vč. DPH (21%)</t>
  </si>
  <si>
    <t>4</t>
  </si>
  <si>
    <t>3</t>
  </si>
  <si>
    <t>-</t>
  </si>
  <si>
    <t>Pinus sylvestris</t>
  </si>
  <si>
    <t>Celkem</t>
  </si>
  <si>
    <t>počet m.j.</t>
  </si>
  <si>
    <t>m³</t>
  </si>
  <si>
    <t>t</t>
  </si>
  <si>
    <t>Cena celkem bez DPH</t>
  </si>
  <si>
    <t>cena celkem</t>
  </si>
  <si>
    <t>Taxus baccata</t>
  </si>
  <si>
    <t>latinský název</t>
  </si>
  <si>
    <t>český název</t>
  </si>
  <si>
    <t>velikost</t>
  </si>
  <si>
    <t>počet kusů</t>
  </si>
  <si>
    <t>cena/ks</t>
  </si>
  <si>
    <t>Malus floribunda</t>
  </si>
  <si>
    <t>Tilia platyphylla</t>
  </si>
  <si>
    <t>lípa velkolistá</t>
  </si>
  <si>
    <t xml:space="preserve">Celkem </t>
  </si>
  <si>
    <t>Vyspětlivky:</t>
  </si>
  <si>
    <t>VÝSADBA STROMŮ</t>
  </si>
  <si>
    <t>PRÁCE</t>
  </si>
  <si>
    <t>HSV-rok</t>
  </si>
  <si>
    <t>P.č.</t>
  </si>
  <si>
    <t>Kód položky</t>
  </si>
  <si>
    <t>Název položky</t>
  </si>
  <si>
    <t>m.j.</t>
  </si>
  <si>
    <t>R</t>
  </si>
  <si>
    <t xml:space="preserve"> -</t>
  </si>
  <si>
    <t>Vytýčení výsadeb stromů před jejich založením</t>
  </si>
  <si>
    <t>ks</t>
  </si>
  <si>
    <t>min.velikost jámy
 0,75 m³</t>
  </si>
  <si>
    <r>
      <rPr>
        <b/>
        <sz val="8"/>
        <rFont val="Arial Narrow"/>
        <family val="2"/>
        <charset val="238"/>
      </rPr>
      <t>Zapravení hydrogelu</t>
    </r>
    <r>
      <rPr>
        <sz val="8"/>
        <rFont val="Arial Narrow"/>
        <family val="2"/>
        <charset val="238"/>
      </rPr>
      <t xml:space="preserve"> do výsadbového substrátu jednotlivých sazenic</t>
    </r>
  </si>
  <si>
    <t>200g/ strom</t>
  </si>
  <si>
    <t>184 10-2115</t>
  </si>
  <si>
    <r>
      <rPr>
        <b/>
        <sz val="8"/>
        <rFont val="Arial Narrow"/>
        <family val="2"/>
        <charset val="238"/>
      </rPr>
      <t>Výsadba dřevin s balem</t>
    </r>
    <r>
      <rPr>
        <sz val="8"/>
        <rFont val="Arial Narrow"/>
        <family val="2"/>
        <charset val="238"/>
      </rPr>
      <t xml:space="preserve"> do předem vyhloubené jamky se zalitím v rovině nebo na svahu do 1:5, při průměru balu </t>
    </r>
    <r>
      <rPr>
        <b/>
        <sz val="8"/>
        <rFont val="Arial Narrow"/>
        <family val="2"/>
        <charset val="238"/>
      </rPr>
      <t>přes 500 do 600 mm</t>
    </r>
  </si>
  <si>
    <t>při výsadbě</t>
  </si>
  <si>
    <t>184 21-5133</t>
  </si>
  <si>
    <r>
      <rPr>
        <b/>
        <sz val="8"/>
        <rFont val="Arial Narrow"/>
        <family val="2"/>
        <charset val="238"/>
      </rPr>
      <t>Ukotvení dřeviny třemi kůly</t>
    </r>
    <r>
      <rPr>
        <sz val="8"/>
        <rFont val="Arial Narrow"/>
        <family val="2"/>
        <charset val="238"/>
      </rPr>
      <t xml:space="preserve"> délky přes 2 do 3 m</t>
    </r>
  </si>
  <si>
    <t>listnaté stromy</t>
  </si>
  <si>
    <r>
      <t>m</t>
    </r>
    <r>
      <rPr>
        <vertAlign val="superscript"/>
        <sz val="10"/>
        <rFont val="Arial Narrow"/>
        <family val="2"/>
        <charset val="238"/>
      </rPr>
      <t>2</t>
    </r>
  </si>
  <si>
    <t>184 21-5413</t>
  </si>
  <si>
    <t>184 80-1121</t>
  </si>
  <si>
    <r>
      <rPr>
        <b/>
        <sz val="8"/>
        <rFont val="Arial Narrow"/>
        <family val="2"/>
        <charset val="238"/>
      </rPr>
      <t xml:space="preserve">Ošetření vysazených dřevin solitérních </t>
    </r>
    <r>
      <rPr>
        <sz val="8"/>
        <rFont val="Arial Narrow"/>
        <family val="2"/>
        <charset val="238"/>
      </rPr>
      <t>v rovině nebo na svahu do 1:5 tj. odplevelení s nakypřením nebo vypletí, odstranění poškozených částí dřeviny s případným složením odpadu na hromady, naložením na dopravní prostředek a odvozem do 20km se složením</t>
    </r>
  </si>
  <si>
    <t>184 91-1421</t>
  </si>
  <si>
    <r>
      <rPr>
        <b/>
        <sz val="8"/>
        <rFont val="Arial Narrow"/>
        <family val="2"/>
        <charset val="238"/>
      </rPr>
      <t>Mulčování vysazených rostlin</t>
    </r>
    <r>
      <rPr>
        <sz val="8"/>
        <rFont val="Arial Narrow"/>
        <family val="2"/>
        <charset val="238"/>
      </rPr>
      <t xml:space="preserve"> mulčovací kůrou, tl. do 100 mm, v rovině nebo na svahu do 1:5</t>
    </r>
  </si>
  <si>
    <t>998 23-1311</t>
  </si>
  <si>
    <t>185 85-1121</t>
  </si>
  <si>
    <r>
      <t xml:space="preserve">Dovoz vody pro zálivku rostlin </t>
    </r>
    <r>
      <rPr>
        <sz val="8"/>
        <rFont val="Arial Narrow"/>
        <family val="2"/>
        <charset val="238"/>
      </rPr>
      <t>na vzdálenost do 1000 m</t>
    </r>
  </si>
  <si>
    <t>MATERIÁL</t>
  </si>
  <si>
    <t>poznámka k materiálu</t>
  </si>
  <si>
    <t>10ks/strom</t>
  </si>
  <si>
    <r>
      <t>m</t>
    </r>
    <r>
      <rPr>
        <vertAlign val="superscript"/>
        <sz val="10"/>
        <rFont val="Arial Narrow"/>
        <family val="2"/>
        <charset val="238"/>
      </rPr>
      <t>3</t>
    </r>
  </si>
  <si>
    <t>Hydrogel krystaly</t>
  </si>
  <si>
    <t>kg</t>
  </si>
  <si>
    <t>Kůly ke stromům, prům 60-80 mm, délka 3 m</t>
  </si>
  <si>
    <t>Úvazky a příčky pro kotvení stromů</t>
  </si>
  <si>
    <t>soubor</t>
  </si>
  <si>
    <t>Rákosová rohož</t>
  </si>
  <si>
    <t>Rostlinný materiál - SOUHRNNÁ CENA (rozpis cen jednotlivých sazenic viz. tabulka SOUPIS ROSTLINNÉHO MATERIÁLU) cena je včetně ztratného 3% z celkové ceny materiálu</t>
  </si>
  <si>
    <t>poznámka k pracem</t>
  </si>
  <si>
    <t>Poplatek za uložení odpadu na skládce</t>
  </si>
  <si>
    <t>ROZVOJOVÁ PÉČE ZA 1. ROK PO ZALOŽENÍ VÝSADEB</t>
  </si>
  <si>
    <t>Stromy</t>
  </si>
  <si>
    <t>185 80-4513</t>
  </si>
  <si>
    <r>
      <t>Odplevelení výsadeb</t>
    </r>
    <r>
      <rPr>
        <sz val="8"/>
        <rFont val="Arial Narrow"/>
        <family val="2"/>
        <charset val="238"/>
      </rPr>
      <t xml:space="preserve">, v rovině nebo nasvahu do 1:5, </t>
    </r>
    <r>
      <rPr>
        <b/>
        <sz val="8"/>
        <rFont val="Arial Narrow"/>
        <family val="2"/>
        <charset val="238"/>
      </rPr>
      <t>dřevin solitérních</t>
    </r>
    <r>
      <rPr>
        <sz val="8"/>
        <rFont val="Arial Narrow"/>
        <family val="2"/>
        <charset val="238"/>
      </rPr>
      <t>, včetně kypření, s případným naložením odpadu na dopravní prostředek, odvozem do 20 km a složením</t>
    </r>
  </si>
  <si>
    <t>4x opakování</t>
  </si>
  <si>
    <r>
      <t>m</t>
    </r>
    <r>
      <rPr>
        <vertAlign val="superscript"/>
        <sz val="8"/>
        <rFont val="Arial Narrow"/>
        <family val="2"/>
        <charset val="238"/>
      </rPr>
      <t>2</t>
    </r>
  </si>
  <si>
    <t>185 80-4311</t>
  </si>
  <si>
    <r>
      <rPr>
        <b/>
        <sz val="8"/>
        <rFont val="Arial Narrow"/>
        <family val="2"/>
        <charset val="238"/>
      </rPr>
      <t>Dovoz vody pro zálivku</t>
    </r>
    <r>
      <rPr>
        <sz val="8"/>
        <rFont val="Arial Narrow"/>
        <family val="2"/>
        <charset val="238"/>
      </rPr>
      <t xml:space="preserve"> rostlin na vzdálenost do 1000 m</t>
    </r>
  </si>
  <si>
    <t>ROZVOJOVÁ PÉČE ZA 2. ROK PO ZALOŽENÍ VÝSADEB</t>
  </si>
  <si>
    <r>
      <rPr>
        <b/>
        <sz val="8"/>
        <rFont val="Arial Narrow"/>
        <family val="2"/>
        <charset val="238"/>
      </rPr>
      <t>Oprava stávajícího kotvení stromu</t>
    </r>
    <r>
      <rPr>
        <sz val="8"/>
        <rFont val="Arial Narrow"/>
        <family val="2"/>
        <charset val="238"/>
      </rPr>
      <t>, délky kůlů přes 2 do 3m včetně použitých materiálů</t>
    </r>
  </si>
  <si>
    <t>184 91-1111</t>
  </si>
  <si>
    <r>
      <rPr>
        <b/>
        <sz val="8"/>
        <rFont val="Arial Narrow"/>
        <family val="2"/>
        <charset val="238"/>
      </rPr>
      <t>Znovuuvázání dřeviny</t>
    </r>
    <r>
      <rPr>
        <sz val="8"/>
        <rFont val="Arial Narrow"/>
        <family val="2"/>
        <charset val="238"/>
      </rPr>
      <t xml:space="preserve"> jedním úvazkem ke stávajícímu kůlu 
</t>
    </r>
  </si>
  <si>
    <t>Úvazek bavlněný - šíře 3cm</t>
  </si>
  <si>
    <t>bm</t>
  </si>
  <si>
    <t>m3</t>
  </si>
  <si>
    <t>ROZVOJOVÁ PÉČE ZA 3. ROK PO ZALOŽENÍ VÝSADEB</t>
  </si>
  <si>
    <r>
      <rPr>
        <b/>
        <sz val="8"/>
        <rFont val="Arial Narrow"/>
        <family val="2"/>
        <charset val="238"/>
      </rPr>
      <t xml:space="preserve">Odstranění ukotvení </t>
    </r>
    <r>
      <rPr>
        <sz val="8"/>
        <rFont val="Arial Narrow"/>
        <family val="2"/>
        <charset val="238"/>
      </rPr>
      <t>dřeviny třemi kůly délky přes 2 do 3m</t>
    </r>
  </si>
  <si>
    <r>
      <rPr>
        <b/>
        <sz val="8"/>
        <rFont val="Arial Narrow"/>
        <family val="2"/>
        <charset val="238"/>
      </rPr>
      <t>Odstranění obalu kmene</t>
    </r>
    <r>
      <rPr>
        <sz val="8"/>
        <rFont val="Arial Narrow"/>
        <family val="2"/>
        <charset val="238"/>
      </rPr>
      <t xml:space="preserve"> z rákosové nebo kokosové rohože v rovině nebo na svahu do 1:5</t>
    </r>
  </si>
  <si>
    <t>Přesun hmot pro sadovnické a krajinářské úpravy, dopravní vzdálenost do 5000m</t>
  </si>
  <si>
    <t>TP</t>
  </si>
  <si>
    <t>kód</t>
  </si>
  <si>
    <t>ZB 14/16</t>
  </si>
  <si>
    <t xml:space="preserve">CELKOVÉ NÁKLADY </t>
  </si>
  <si>
    <t>BUŃKA URČENÁ K VYPLNĚNÍ !!!</t>
  </si>
  <si>
    <t>Celkem bez DPH</t>
  </si>
  <si>
    <t>ÚRS 823-1
2018</t>
  </si>
  <si>
    <t>183 10-1222</t>
  </si>
  <si>
    <r>
      <rPr>
        <b/>
        <sz val="8"/>
        <rFont val="Arial Narrow"/>
        <family val="2"/>
        <charset val="238"/>
      </rPr>
      <t xml:space="preserve">Hloubení jamek pro vysazování rostlin </t>
    </r>
    <r>
      <rPr>
        <sz val="8"/>
        <rFont val="Arial Narrow"/>
        <family val="2"/>
        <charset val="238"/>
      </rPr>
      <t xml:space="preserve">v zemině 1 až 4 </t>
    </r>
    <r>
      <rPr>
        <b/>
        <sz val="8"/>
        <rFont val="Arial Narrow"/>
        <family val="2"/>
        <charset val="238"/>
      </rPr>
      <t xml:space="preserve">s výměnou půdy na 50%, </t>
    </r>
    <r>
      <rPr>
        <sz val="8"/>
        <rFont val="Arial Narrow"/>
        <family val="2"/>
        <charset val="238"/>
      </rPr>
      <t>v rovině nebo na svahu do 1:5 , o objemu</t>
    </r>
    <r>
      <rPr>
        <b/>
        <sz val="8"/>
        <rFont val="Arial Narrow"/>
        <family val="2"/>
        <charset val="238"/>
      </rPr>
      <t xml:space="preserve"> přes 1 do 2 m³ </t>
    </r>
    <r>
      <rPr>
        <sz val="8"/>
        <rFont val="Arial Narrow"/>
        <family val="2"/>
        <charset val="238"/>
      </rPr>
      <t>vč.naložení, složení a odvoz výkopů do 20 km</t>
    </r>
  </si>
  <si>
    <t>185 80-2114</t>
  </si>
  <si>
    <r>
      <rPr>
        <b/>
        <sz val="8"/>
        <rFont val="Arial Narrow"/>
        <family val="2"/>
        <charset val="238"/>
      </rPr>
      <t>Hnojení půdy nebo tráníku</t>
    </r>
    <r>
      <rPr>
        <sz val="8"/>
        <rFont val="Arial Narrow"/>
        <family val="2"/>
        <charset val="238"/>
      </rPr>
      <t xml:space="preserve"> v rovině nebo na svahu do 1:5</t>
    </r>
    <r>
      <rPr>
        <b/>
        <sz val="8"/>
        <rFont val="Arial Narrow"/>
        <family val="2"/>
        <charset val="238"/>
      </rPr>
      <t>, umělým hnojivem s rozdělením k jednotlivým rostlinám</t>
    </r>
  </si>
  <si>
    <t>184 50-1141</t>
  </si>
  <si>
    <r>
      <rPr>
        <b/>
        <sz val="8"/>
        <rFont val="Arial Narrow"/>
        <family val="2"/>
        <charset val="238"/>
      </rPr>
      <t xml:space="preserve">Zhotovení obalu kmene </t>
    </r>
    <r>
      <rPr>
        <sz val="8"/>
        <rFont val="Arial Narrow"/>
        <family val="2"/>
        <charset val="238"/>
      </rPr>
      <t>z rákosové nebo kokosové rohože v rovině nebo na svahu do 1:5</t>
    </r>
  </si>
  <si>
    <t>povýsadbobý řez</t>
  </si>
  <si>
    <t>184 85-2312</t>
  </si>
  <si>
    <t>tl. 100 mm
mulčovací kůrou</t>
  </si>
  <si>
    <t>185 85-1129</t>
  </si>
  <si>
    <t>Tabletové hnojivo s postupným uvolňováním živin</t>
  </si>
  <si>
    <t>Mulčovací kůra, smrková fr 50-100 mm</t>
  </si>
  <si>
    <t>Voda na zálivku</t>
  </si>
  <si>
    <t xml:space="preserve"> 70l/strom/zálivka</t>
  </si>
  <si>
    <t>Výsadbový zahradnický substrát, certifikovaný</t>
  </si>
  <si>
    <r>
      <rPr>
        <b/>
        <sz val="8"/>
        <rFont val="Arial Narrow"/>
        <family val="2"/>
        <charset val="238"/>
      </rPr>
      <t xml:space="preserve">Zhotovení závlahové mísy </t>
    </r>
    <r>
      <rPr>
        <sz val="8"/>
        <rFont val="Arial Narrow"/>
        <family val="2"/>
        <charset val="238"/>
      </rPr>
      <t>u solitérních dřevin v rovině nebo na svahu do 1:5, o průměru mísy</t>
    </r>
    <r>
      <rPr>
        <b/>
        <sz val="8"/>
        <rFont val="Arial Narrow"/>
        <family val="2"/>
        <charset val="238"/>
      </rPr>
      <t xml:space="preserve"> 
přes 1 m</t>
    </r>
  </si>
  <si>
    <r>
      <rPr>
        <b/>
        <sz val="8"/>
        <rFont val="Arial Narrow"/>
        <family val="2"/>
        <charset val="238"/>
      </rPr>
      <t>Přesun hmot pro sadovnické a krajinářské úpravy</t>
    </r>
    <r>
      <rPr>
        <sz val="8"/>
        <rFont val="Arial Narrow"/>
        <family val="2"/>
        <charset val="238"/>
      </rPr>
      <t>, dopravní vzdálenost do 5000 m</t>
    </r>
  </si>
  <si>
    <r>
      <t>Poplatek za uložení odpadu na skládce</t>
    </r>
    <r>
      <rPr>
        <sz val="8"/>
        <rFont val="Arial Narrow"/>
        <family val="2"/>
        <charset val="238"/>
      </rPr>
      <t xml:space="preserve"> </t>
    </r>
  </si>
  <si>
    <t>ROZVOJOVÁ PÉČE STROMŮ</t>
  </si>
  <si>
    <t>NÁKLADY</t>
  </si>
  <si>
    <r>
      <rPr>
        <b/>
        <sz val="8"/>
        <rFont val="Arial Narrow"/>
        <family val="2"/>
        <charset val="238"/>
      </rPr>
      <t>Zalití rostlin vodou</t>
    </r>
    <r>
      <rPr>
        <sz val="8"/>
        <rFont val="Arial Narrow"/>
        <family val="2"/>
        <charset val="238"/>
      </rPr>
      <t xml:space="preserve">, plochy jednotlivě do 20 m2   </t>
    </r>
  </si>
  <si>
    <t>6x opakování na strom za rok (70l zálivka/strom)</t>
  </si>
  <si>
    <t>tl. 50 mm
mulčovací kůrou</t>
  </si>
  <si>
    <t>vrstva 50 mm</t>
  </si>
  <si>
    <t>vrstva 100 mm</t>
  </si>
  <si>
    <t>Instalace chráničky báze kmene</t>
  </si>
  <si>
    <t>Chránička kmene, polyethylénová perforovaná, tl. 2 mm, hnědá</t>
  </si>
  <si>
    <t>Vedlejší rozpočtové výdaje (zařízení staveniště, omezení dopravy na komunikacích včetně dopravního značení, nezbytné geodetické a inženýrské práce, vytýčení inženýrských sítí, dokumentace skutečného provedení, úprava ploch používaných stavbou do původního stavu)</t>
  </si>
  <si>
    <r>
      <rPr>
        <b/>
        <sz val="8"/>
        <rFont val="Arial Narrow"/>
        <family val="2"/>
        <charset val="238"/>
      </rPr>
      <t>Řez stromů výchovný</t>
    </r>
    <r>
      <rPr>
        <sz val="8"/>
        <rFont val="Arial Narrow"/>
        <family val="2"/>
        <charset val="238"/>
      </rPr>
      <t xml:space="preserve">, alejové stromy, výšky </t>
    </r>
    <r>
      <rPr>
        <b/>
        <sz val="8"/>
        <rFont val="Arial Narrow"/>
        <family val="2"/>
        <charset val="238"/>
      </rPr>
      <t>přes 4 do 6 m</t>
    </r>
  </si>
  <si>
    <t>Dovoz vody pro zálivku rostlin, příplatek k ceně za každých dalších i započatých 1000 m</t>
  </si>
  <si>
    <r>
      <t>Odplevelení výsadeb</t>
    </r>
    <r>
      <rPr>
        <sz val="8"/>
        <rFont val="Arial Narrow"/>
        <family val="2"/>
        <charset val="238"/>
      </rPr>
      <t xml:space="preserve">, v rovině nebo na svahu do 1:5, </t>
    </r>
    <r>
      <rPr>
        <b/>
        <sz val="8"/>
        <rFont val="Arial Narrow"/>
        <family val="2"/>
        <charset val="238"/>
      </rPr>
      <t>dřevin solitérních</t>
    </r>
    <r>
      <rPr>
        <sz val="8"/>
        <rFont val="Arial Narrow"/>
        <family val="2"/>
        <charset val="238"/>
      </rPr>
      <t>, včetně kypření, s případným naložením odpadu na dopravní prostředek, odvozem do 20 km a složením</t>
    </r>
  </si>
  <si>
    <t>6x opakování za rok (70l zálivka/strom)</t>
  </si>
  <si>
    <t>SAFE TREES, s.r.o., 
HLINKY 162/92, 603 00 BRNO</t>
  </si>
  <si>
    <t>celkem zinventarizováno</t>
  </si>
  <si>
    <t>kácené položky</t>
  </si>
  <si>
    <t>probírky u položek</t>
  </si>
  <si>
    <t>pěstební zásahy</t>
  </si>
  <si>
    <t>položky bez pěstebních zásahů</t>
  </si>
  <si>
    <t>návrh výsadeb
stromů</t>
  </si>
  <si>
    <t>celkem</t>
  </si>
  <si>
    <t>TC</t>
  </si>
  <si>
    <t>Tilia cordata</t>
  </si>
  <si>
    <t>lípa malolistá</t>
  </si>
  <si>
    <t>Acer pseudoplatanus</t>
  </si>
  <si>
    <t>javor klen</t>
  </si>
  <si>
    <t>APS</t>
  </si>
  <si>
    <t>Acer platanoides</t>
  </si>
  <si>
    <t>v případě ujmutí stromu na stanovišti</t>
  </si>
  <si>
    <t>Číslo v ploše</t>
  </si>
  <si>
    <t>Taxon latinsky</t>
  </si>
  <si>
    <t>Průměr kmene</t>
  </si>
  <si>
    <t>Obvod kmene</t>
  </si>
  <si>
    <t>Výška</t>
  </si>
  <si>
    <t>Spodní okraj koruny</t>
  </si>
  <si>
    <t>Průměr koruny</t>
  </si>
  <si>
    <t>Plocha [m2]</t>
  </si>
  <si>
    <t>Fyziologické stáří</t>
  </si>
  <si>
    <t>Perspektiva</t>
  </si>
  <si>
    <t>Vitalita</t>
  </si>
  <si>
    <t>Stabilita zlom</t>
  </si>
  <si>
    <t>Poznámka</t>
  </si>
  <si>
    <t>Objem kulatiny</t>
  </si>
  <si>
    <t>Technologie (Popis)</t>
  </si>
  <si>
    <t>Naléhavost</t>
  </si>
  <si>
    <t>Poznámka k práci</t>
  </si>
  <si>
    <t>Cena pěstebního zásahu</t>
  </si>
  <si>
    <t>Průměr pařezu</t>
  </si>
  <si>
    <t>Pěstební pohled na strom</t>
  </si>
  <si>
    <t>a</t>
  </si>
  <si>
    <t>1</t>
  </si>
  <si>
    <t>Řez zdravotní</t>
  </si>
  <si>
    <t>10</t>
  </si>
  <si>
    <t>2</t>
  </si>
  <si>
    <t>Řez výchovný</t>
  </si>
  <si>
    <t>ECCE HOMO (31)</t>
  </si>
  <si>
    <t>Sekundární koruna. Infekce kosterního větvení. Asymetrická koruna.</t>
  </si>
  <si>
    <t>Stabilizace sekundární koruny</t>
  </si>
  <si>
    <t>5</t>
  </si>
  <si>
    <t>30 procent.</t>
  </si>
  <si>
    <t>Sekundární koruna. Infekce kmene. Infekce kosterního větvení.</t>
  </si>
  <si>
    <t>Sekundární koruna. Infekce kosterního větvení.</t>
  </si>
  <si>
    <t>Tilia platyphyllos</t>
  </si>
  <si>
    <t>Sekundární koruna. Dutina v kosterní větvi. Infekce kosterního větvení.</t>
  </si>
  <si>
    <t>Sekundární koruna. Infekce větví.</t>
  </si>
  <si>
    <t>Tlaková vidlice v kosterním větvení. Infekce kmene.</t>
  </si>
  <si>
    <t>Redukce obvodová</t>
  </si>
  <si>
    <t>20 procent.</t>
  </si>
  <si>
    <t>Lokální redukce z důvodu stabilizace</t>
  </si>
  <si>
    <t>Potlačit tlakové větvení.</t>
  </si>
  <si>
    <t>Sekundární koruna. Infekce kosterního větvení. Infekce báze kmene.</t>
  </si>
  <si>
    <t>Defektní větvení. Infekce větví.</t>
  </si>
  <si>
    <t>Odlehčení nestabilních větví.</t>
  </si>
  <si>
    <t>Sekundární koruna. Infekce kosterního větvení. Infekce větví.</t>
  </si>
  <si>
    <t>Asymetrická koruna. Defektní větvení.</t>
  </si>
  <si>
    <t>Symetrizovat. Odlehčení nestabilních větví.</t>
  </si>
  <si>
    <t>Sekundární koruna. Infekce kosterního větvení. Infekce kmene.</t>
  </si>
  <si>
    <t>Tlaková vidlice v kosterním větvení.</t>
  </si>
  <si>
    <t>Instalace dynamické vazby v horní úrovni</t>
  </si>
  <si>
    <t>Jedno lano.</t>
  </si>
  <si>
    <t>Asymetrická koruna.</t>
  </si>
  <si>
    <t>Symetrizovat.</t>
  </si>
  <si>
    <t>b</t>
  </si>
  <si>
    <t>Infekce kosterního větvení. Sekundární koruna. Infekce větví.</t>
  </si>
  <si>
    <t>Sekundární koruna. Infekce kosterního větvení. Výletové otvory od ptáků.</t>
  </si>
  <si>
    <t>Fraxinus excelsior</t>
  </si>
  <si>
    <t>Kácení stromů volné</t>
  </si>
  <si>
    <t>Masarykova - Nábřežní (64)</t>
  </si>
  <si>
    <t>Tlaková vidlice v kosterním větvení. V koruně již instalována bezpečnostní vazba.</t>
  </si>
  <si>
    <t>Detailní revize již instalované vazby s využitím lezecké techniky</t>
  </si>
  <si>
    <t>Infekce kosterního větvení. V koruně již instalována bezpečnostní vazba. Odlomená část koruny.</t>
  </si>
  <si>
    <t>Defektní větvení. V koruně již instalována bezpečnostní vazba.</t>
  </si>
  <si>
    <t>Tlaková vidlice v kosterním větvení. Asymetrická koruna. V koruně již instalována bezpečnostní vazba.</t>
  </si>
  <si>
    <t>Tlaková vidlice v kosterním větvení. V koruně již instalována bezpečnostní vazba. Infekce kosterního větvení.</t>
  </si>
  <si>
    <t>Defektní větvení.</t>
  </si>
  <si>
    <t>Tlaková vidlice vyvíjející se.</t>
  </si>
  <si>
    <t>Úprava průjezdného či průchozího profilu</t>
  </si>
  <si>
    <t>Dynamicky prosychá.</t>
  </si>
  <si>
    <t>Defektní větvení. V koruně již instalována bezpečnostní vazba. Dynamicky prosychá.</t>
  </si>
  <si>
    <t>Infekce kmene.</t>
  </si>
  <si>
    <t>Řez bezpečnostní</t>
  </si>
  <si>
    <t>Cerasus serrulata ‘Kanzan’</t>
  </si>
  <si>
    <t>Infekce kosterního větvení. Dutina ve kmeni. V koruně již instalována bezpečnostní vazba.</t>
  </si>
  <si>
    <t>Přístrojový test stromu</t>
  </si>
  <si>
    <t>Akustický tomograf.</t>
  </si>
  <si>
    <t>Tlaková vidlice v kosterním větvení. V koruně již instalována bezpečnostní vazba. Poškození báze kmene.</t>
  </si>
  <si>
    <t>Sekundární koruna. Defektní větvení. V koruně již instalována bezpečnostní vazba.</t>
  </si>
  <si>
    <t>10 procent.</t>
  </si>
  <si>
    <t>Výletové otvory od ptáků. Sekundární koruna. Infekce kosterního větvení.</t>
  </si>
  <si>
    <t>Dutina ve kmeni. Defektní větvení. V koruně již instalována bezpečnostní vazba.</t>
  </si>
  <si>
    <t>Defektní větvení. Poškození báze kmene. V koruně již instalována bezpečnostní vazba.</t>
  </si>
  <si>
    <t>Infekce báze kmene. Infekce kmene. Výletové otvory od ptáků.</t>
  </si>
  <si>
    <t>V koruně již instalována bezpečnostní vazba. Tlaková vidlice v kosterním větvení.</t>
  </si>
  <si>
    <t>Tlaková vidlice v kosterním větvení. Výletové otvory od ptáků. V koruně již instalována bezpečnostní vazba.</t>
  </si>
  <si>
    <t>Infekce báze kmene. Defektní větvení. V koruně již instalována bezpečnostní vazba.</t>
  </si>
  <si>
    <t>Defektní větvení. V koruně již instalována nevhodná bezpečnostní vazba.</t>
  </si>
  <si>
    <t>Dynamicky prosychá. Suchý vrchol. Tlaková vidlice v kosterním větvení.</t>
  </si>
  <si>
    <t>Aesculus hippocastanum</t>
  </si>
  <si>
    <t>Infekce kmene. Tlaková vidlice v kosterním větvení. V koruně již instalována bezpečnostní vazba. Výletové otvory od ptáků.</t>
  </si>
  <si>
    <t>Nakloněný kmen. V koruně již instalována bezpečnostní vazba. Defektní větvení.</t>
  </si>
  <si>
    <t>Defektní větvení. V koruně již instalována bezpečnostní vazba. Infekce kmene.</t>
  </si>
  <si>
    <t>Tlaková vidlice v kosterním větvení. V koruně již instalována bezpečnostní vazba. Infekce kmene.</t>
  </si>
  <si>
    <t>c</t>
  </si>
  <si>
    <t>Postupné kácení s volnou dopadovou plochou</t>
  </si>
  <si>
    <t>Picea abies</t>
  </si>
  <si>
    <t>Defektní větvení. Infekce kmene.</t>
  </si>
  <si>
    <t>Alnus glutinosa</t>
  </si>
  <si>
    <t>Infekce báze kmene.</t>
  </si>
  <si>
    <t>Padus avium</t>
  </si>
  <si>
    <t>Defekty v koruně.</t>
  </si>
  <si>
    <t>Potlačený jedinec.</t>
  </si>
  <si>
    <t>Odlomená část koruny. Torzo.</t>
  </si>
  <si>
    <t>Defektní větvení. Dynamicky prosychá.</t>
  </si>
  <si>
    <t>Quercus robur</t>
  </si>
  <si>
    <t>Tyršovy sady (113)</t>
  </si>
  <si>
    <t>Ginkgo biloba</t>
  </si>
  <si>
    <t>Defektní větvení. Dynamicky prosychá. V koruně již instalována bezpečnostní vazba.</t>
  </si>
  <si>
    <t>Tlaková vidlice v koruně. V koruně již instalována bezpečnostní vazba.</t>
  </si>
  <si>
    <t>Fagus sylvatica ‘Purple Fountain’</t>
  </si>
  <si>
    <t>Liriodendron tulipifera</t>
  </si>
  <si>
    <t>V koruně již instalována bezpečnostní vazba.</t>
  </si>
  <si>
    <t>Defektní větvení. V koruně již instalována bezpečnostní vazba. Infekce kosterního větvení.</t>
  </si>
  <si>
    <t>Thuja plicata</t>
  </si>
  <si>
    <t>Výletové otvory od ptáků.</t>
  </si>
  <si>
    <t>Corylus colurna</t>
  </si>
  <si>
    <t>Crataegus x prunifolia ‘Splendens’</t>
  </si>
  <si>
    <t>Carpinus betulus ‘Fastigiata’</t>
  </si>
  <si>
    <t>Quercus petraea</t>
  </si>
  <si>
    <t>Infekce báze kmene. Suchý vrchol. Defektní větvení.</t>
  </si>
  <si>
    <t>Infekce kmene. Defektní větvení.</t>
  </si>
  <si>
    <t>V koruně již instalována bezpečnostní vazba. Defektní větvení.</t>
  </si>
  <si>
    <t>Acer platanoides ‘Globosum’</t>
  </si>
  <si>
    <t>Infekce kosterního větvení. Asymetrická koruna.</t>
  </si>
  <si>
    <t>Dynamicky prosychá. Tlaková vidlice v kosterním větvení. Infekce báze kmene.</t>
  </si>
  <si>
    <t>Kácení stromů s přetažením</t>
  </si>
  <si>
    <t>Tlaková vidlice v kosterním větvení. Infekce kosterního větvení. V koruně již instalována bezpečnostní vazba.</t>
  </si>
  <si>
    <t>Dynamicky prosychá. Infekce kosterního větvení. V koruně již instalována bezpečnostní vazba.</t>
  </si>
  <si>
    <t>Chamaecyparis lawsoniana</t>
  </si>
  <si>
    <t>Betula pendula</t>
  </si>
  <si>
    <t>Dynamicky prosychá. Defektní větvení. V koruně již instalována bezpečnostní vazba.</t>
  </si>
  <si>
    <t>Tlaková vidlice v kosterním větvení. Dynamicky prosychá.</t>
  </si>
  <si>
    <t>Defektní větvení. Asymetrická koruna.</t>
  </si>
  <si>
    <t>Odlomená část koruny. Výletové otvory od ptáků. Asymetrická koruna.</t>
  </si>
  <si>
    <t>Fraxinus excelsior ‘Pendula’</t>
  </si>
  <si>
    <t>Sorbus x thuringiaca ‘Fastigiata’</t>
  </si>
  <si>
    <t>Quercus frainetto</t>
  </si>
  <si>
    <t>Sorbus aucuparia</t>
  </si>
  <si>
    <t>Malus x moerladsii ‘Liset’</t>
  </si>
  <si>
    <t>Taxus baccata ‘Fastigiata’</t>
  </si>
  <si>
    <t>Crataegus crus-galli</t>
  </si>
  <si>
    <t>Tlaková vidlice v kosterním větvení. V koruně již instalována bezpečnostní vazba. Výletové otvory od ptáků.</t>
  </si>
  <si>
    <t>Defektní větvení. Poškození nevhodným řezem. Infekce větví. V koruně již instalována bezpečnostní vazba.</t>
  </si>
  <si>
    <t>Tlaková vidlice v kosterním větvení. V koruně již instalována bezpečnostní vazba. Infekce větví.</t>
  </si>
  <si>
    <t>Tlaková vidlice v kosterním větvení. Dutina v kosterní větvi. V koruně již instalována bezpečnostní vazba. Asymetrická koruna. Odlomená část koruny.</t>
  </si>
  <si>
    <t>Potlačený jedinec. Infekce báze kmene.</t>
  </si>
  <si>
    <t>Infekce báze kmene. Potlačený jedinec.</t>
  </si>
  <si>
    <t>Lokální redukce směrem k překážce</t>
  </si>
  <si>
    <t>12x Crataegus laevigata</t>
  </si>
  <si>
    <t>15x Acer ginnala, 1x Corylus avellana</t>
  </si>
  <si>
    <t>25x Carpinus betulus</t>
  </si>
  <si>
    <t>5x Acer platanoides</t>
  </si>
  <si>
    <t>10x Taxus baccata</t>
  </si>
  <si>
    <t>7.	Těšíkov alej</t>
  </si>
  <si>
    <t>U hřiště za cestou (16)</t>
  </si>
  <si>
    <t>Infekce větví. Defektní větvení. V koruně již instalována bezpečnostní vazba. Infekce kosterního větvení.</t>
  </si>
  <si>
    <t>Tlaková vidlice v kosterním větvení. Infekce kosterního větvení. V koruně již instalována bezpečnostní vazba. Asymetrická koruna.</t>
  </si>
  <si>
    <t>Dutina v kosterní větvi. Tlaková vidlice v kosterním větvení. Infekce kosterního větvení. V koruně již instalována bezpečnostní vazba.</t>
  </si>
  <si>
    <t>Infekce báze kmene. Dynamicky prosychá. Defektní větvení. V koruně již instalována bezpečnostní vazba.</t>
  </si>
  <si>
    <t>U hřiště (125)</t>
  </si>
  <si>
    <t>Infekce báze kmene. Defektní větvení. Odlomená část koruny.</t>
  </si>
  <si>
    <t>Tlaková vidlice v kosterním větvení. V koruně již instalována bezpečnostní vazba. Odlomená část koruny.</t>
  </si>
  <si>
    <t>Salix alba ‘Tristis’</t>
  </si>
  <si>
    <t>U kostelíka (122)</t>
  </si>
  <si>
    <t>Tlaková vidlice v kosterním větvení. Dutina ve kmeni. Infekce kosterního větvení. V koruně již instalována bezpečnostní vazba.</t>
  </si>
  <si>
    <t>Tlaková vidlice v kosterním větvení. Infekce kmene. V koruně již instalována bezpečnostní vazba.</t>
  </si>
  <si>
    <t>název položky</t>
  </si>
  <si>
    <t>mj.</t>
  </si>
  <si>
    <t>cena za j.</t>
  </si>
  <si>
    <t>cena</t>
  </si>
  <si>
    <r>
      <t>Drcení ořezaných větví</t>
    </r>
    <r>
      <rPr>
        <sz val="9"/>
        <rFont val="Arial Narrow"/>
        <family val="2"/>
        <charset val="238"/>
      </rPr>
      <t xml:space="preserve"> strojně s odvozem dřevní drtě do 20 km a se složením  
(objem je uveden po štěpkování)</t>
    </r>
  </si>
  <si>
    <t>pozn.</t>
  </si>
  <si>
    <t>Ostranění pařezu bude včetně odklizení dřevní hmoty s odvozem na vzdálenost 5 000m, zasypání jámy, doplnění zeminy, zhutněním, úpravy terénu a dodávky kvalitní zeminy pro svrchní vegetační vrstvu s dovozem.
Cena za kácení stromů je včetně nákladů na rozřezání kmene a větví na délku 1m, odklizení částí kmene a větví na vzdálenost do 5000 m a s naložením na dopravní prostředek. 
Cena za ošetření stromů je včetně nákladů na rozřezání větví na 1 m délky a jejich přemístění na hromady na vzdálenost do 5000m a naložením na dopravní prostředek.</t>
  </si>
  <si>
    <t>Zdrav. stav</t>
  </si>
  <si>
    <t>Opak.</t>
  </si>
  <si>
    <t>CELKOVÁ SUMARIZACE</t>
  </si>
  <si>
    <t>3 ks</t>
  </si>
  <si>
    <t>Město Šternberk, Horní náměstí 16, 785 01 Šternberk, IČ: 00299529</t>
  </si>
  <si>
    <t>ZB 14/16= zemní bal, dřevina s obvodem kmínku 14-16 cm v 1 m výšky kmene</t>
  </si>
  <si>
    <t>Obnova alejí Šternberk</t>
  </si>
  <si>
    <t>08/2019</t>
  </si>
  <si>
    <t>1.  MASARYKOVA A NÁBŘEŽNÍ UL. ALEJ</t>
  </si>
  <si>
    <t>Tilia cordata, Tilia platyphylla</t>
  </si>
  <si>
    <t>plocha</t>
  </si>
  <si>
    <t xml:space="preserve">2. TYRŠOVY SADY </t>
  </si>
  <si>
    <r>
      <t>4. </t>
    </r>
    <r>
      <rPr>
        <b/>
        <sz val="11"/>
        <color rgb="FF111111"/>
        <rFont val="Arial Narrow"/>
        <family val="2"/>
        <charset val="238"/>
      </rPr>
      <t>TĚŠÍKOV ALEJ</t>
    </r>
  </si>
  <si>
    <t xml:space="preserve">3. OPAVSKÁ UL. U VODOTEČE ALEJ  </t>
  </si>
  <si>
    <t>BILANCE OBNOVY ZELENĚ</t>
  </si>
  <si>
    <t>3. Opavská ul. u vodoteče alej</t>
  </si>
  <si>
    <t>2.Tyršovy sady</t>
  </si>
  <si>
    <t>1. Masarykova a Nábřežní ul. Alej</t>
  </si>
  <si>
    <t>Plocha stromu</t>
  </si>
  <si>
    <t>Název plochy dle smlouvy</t>
  </si>
  <si>
    <t>Název plochy dle inventarizace</t>
  </si>
  <si>
    <t>délka stromořadí</t>
  </si>
  <si>
    <t>plocha zeleně</t>
  </si>
  <si>
    <t>Špatná architektura koruny</t>
  </si>
  <si>
    <t>Suché větve</t>
  </si>
  <si>
    <t>Nízká koruna</t>
  </si>
  <si>
    <t>cena /m.j.</t>
  </si>
  <si>
    <t xml:space="preserve">celkem </t>
  </si>
  <si>
    <t>Pěstební zásahy v naléhavosti 1</t>
  </si>
  <si>
    <t>cena celkem v Kč bez DPH</t>
  </si>
  <si>
    <t>Pěstební zásahy v naléhavosti 2</t>
  </si>
  <si>
    <t>Pěstební zásahy v naléhavosti 3</t>
  </si>
  <si>
    <t>ZPŮSOBILÉ NÁKLADY</t>
  </si>
  <si>
    <t>NEZPŮSOBILÉ NÁKLADY</t>
  </si>
  <si>
    <t>Cena odstranění pařezu
URS 112 20-11</t>
  </si>
  <si>
    <t>označení nezpůsobilých nákladů</t>
  </si>
  <si>
    <t>NÁVRH PĚSTEBNÍCH ZÁSAHŮ - 1. MASARYKOVA A NÁBŘEŽNÍ UL. ALEJ</t>
  </si>
  <si>
    <t>NÁVRH PĚSTEBNÍCH ZÁSAHŮ - 2. TYRŠOVY SADY</t>
  </si>
  <si>
    <t>NÁVRH PĚSTEBNÍCH ZÁSAHŮ - 3. OPAVSKÁ UL. U VODOTEČE ALEJ</t>
  </si>
  <si>
    <t>NÁVRH PĚSTEBNÍCH ZÁSAHŮ - 4. TĚŠÍKOV ALEJ</t>
  </si>
  <si>
    <t xml:space="preserve">CENA CELKEM </t>
  </si>
  <si>
    <t>NALÉHAVOST 1</t>
  </si>
  <si>
    <t>NALÉHAVOST 2</t>
  </si>
  <si>
    <t>NALÉHAVOST 3</t>
  </si>
  <si>
    <t>1 ROK</t>
  </si>
  <si>
    <t>2 ROK</t>
  </si>
  <si>
    <t>3 ROK</t>
  </si>
  <si>
    <t>druh navržené dřeviny k výsadbě</t>
  </si>
  <si>
    <t>Zahradnický kompost</t>
  </si>
  <si>
    <t>50l/strom</t>
  </si>
  <si>
    <t>200l/strom</t>
  </si>
  <si>
    <t>Příplatek k ceně za ztížené podmínky
20% se základní ceny</t>
  </si>
  <si>
    <t>Základní cena pěstebního zásahu</t>
  </si>
  <si>
    <t>VÝKAZ VÝMĚR - INVENTARIZAČNÍ TABULKY, NÁVHR PĚSTEBNÍCH ZÁSAHŮ</t>
  </si>
  <si>
    <t>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</si>
</sst>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* #,##0.00\ &quot;Kč&quot;_-;\-* #,##0.00\ &quot;Kč&quot;_-;_-* &quot;-&quot;??\ &quot;Kč&quot;_-;_-@_-"/>
    <numFmt numFmtId="164" formatCode="0.0"/>
    <numFmt numFmtId="165" formatCode="#,##0.00&quot; Kč&quot;"/>
    <numFmt numFmtId="166" formatCode="#,##0.00\ [$Kč-405];[Red]\-#,##0.00\ [$Kč-405]"/>
    <numFmt numFmtId="167" formatCode="#,##0\ [$Kč-405];\-#,##0\ [$Kč-405]"/>
    <numFmt numFmtId="168" formatCode="#,##0.00\ [$Kč-405];\-#,##0.00\ [$Kč-405]"/>
    <numFmt numFmtId="169" formatCode="#,##0.00\ &quot;Kč&quot;"/>
    <numFmt numFmtId="170" formatCode="#"/>
    <numFmt numFmtId="171" formatCode="#,##0.00_ ;\-#,##0.00\ "/>
    <numFmt numFmtId="172" formatCode="#,##0.000"/>
    <numFmt numFmtId="173" formatCode="0.000"/>
    <numFmt numFmtId="174" formatCode="#,##0\ &quot;Kč&quot;"/>
  </numFmts>
  <fonts count="61" x14ac:knownFonts="1">
    <font>
      <sz val="10"/>
      <name val="Arial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1"/>
    </font>
    <font>
      <sz val="8"/>
      <name val="Arial Narrow"/>
      <family val="2"/>
      <charset val="238"/>
    </font>
    <font>
      <b/>
      <sz val="12"/>
      <name val="Arial Narrow"/>
      <family val="2"/>
      <charset val="238"/>
    </font>
    <font>
      <sz val="10"/>
      <name val="Arial Narrow"/>
      <family val="2"/>
      <charset val="238"/>
    </font>
    <font>
      <b/>
      <sz val="8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9"/>
      <name val="Arial Narrow"/>
      <family val="2"/>
      <charset val="238"/>
    </font>
    <font>
      <sz val="9"/>
      <color indexed="0"/>
      <name val="Arial Narrow"/>
      <family val="2"/>
      <charset val="238"/>
    </font>
    <font>
      <i/>
      <sz val="9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11"/>
      <name val="Arial Narrow"/>
      <family val="2"/>
      <charset val="238"/>
    </font>
    <font>
      <b/>
      <sz val="11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9"/>
      <name val="Arial Narrow"/>
      <family val="2"/>
      <charset val="238"/>
    </font>
    <font>
      <sz val="48"/>
      <name val="Arial Narrow"/>
      <family val="2"/>
      <charset val="238"/>
    </font>
    <font>
      <sz val="10"/>
      <color indexed="0"/>
      <name val="Arial Narrow"/>
      <family val="2"/>
      <charset val="238"/>
    </font>
    <font>
      <i/>
      <sz val="8"/>
      <name val="Arial Narrow"/>
      <family val="2"/>
      <charset val="238"/>
    </font>
    <font>
      <sz val="7"/>
      <name val="Arial Narrow"/>
      <family val="2"/>
      <charset val="238"/>
    </font>
    <font>
      <b/>
      <i/>
      <sz val="9"/>
      <name val="Arial Narrow"/>
      <family val="2"/>
      <charset val="238"/>
    </font>
    <font>
      <i/>
      <sz val="8"/>
      <color indexed="14"/>
      <name val="Arial Narrow"/>
      <family val="2"/>
      <charset val="238"/>
    </font>
    <font>
      <sz val="8"/>
      <color indexed="62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8"/>
      <color indexed="14"/>
      <name val="Arial Narrow"/>
      <family val="2"/>
      <charset val="238"/>
    </font>
    <font>
      <sz val="8"/>
      <color indexed="14"/>
      <name val="Arial Narrow"/>
      <family val="2"/>
      <charset val="238"/>
    </font>
    <font>
      <sz val="7"/>
      <color indexed="14"/>
      <name val="Arial Narrow"/>
      <family val="2"/>
      <charset val="238"/>
    </font>
    <font>
      <b/>
      <sz val="11"/>
      <color indexed="14"/>
      <name val="Arial Narrow"/>
      <family val="2"/>
      <charset val="238"/>
    </font>
    <font>
      <sz val="11"/>
      <color indexed="62"/>
      <name val="Arial Narrow"/>
      <family val="2"/>
      <charset val="238"/>
    </font>
    <font>
      <sz val="36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sz val="8"/>
      <color theme="3" tint="0.39997558519241921"/>
      <name val="Arial Narrow"/>
      <family val="2"/>
      <charset val="238"/>
    </font>
    <font>
      <i/>
      <sz val="8"/>
      <color theme="3" tint="0.39997558519241921"/>
      <name val="Arial Narrow"/>
      <family val="2"/>
      <charset val="238"/>
    </font>
    <font>
      <sz val="8"/>
      <color rgb="FFFF33CC"/>
      <name val="Arial Narrow"/>
      <family val="2"/>
      <charset val="238"/>
    </font>
    <font>
      <b/>
      <sz val="8"/>
      <color theme="3" tint="0.39997558519241921"/>
      <name val="Arial Narrow"/>
      <family val="2"/>
      <charset val="238"/>
    </font>
    <font>
      <sz val="11"/>
      <color rgb="FFFF33CC"/>
      <name val="Arial Narrow"/>
      <family val="2"/>
      <charset val="238"/>
    </font>
    <font>
      <sz val="11"/>
      <color theme="3" tint="0.39997558519241921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b/>
      <sz val="14"/>
      <name val="Arial Narrow"/>
      <family val="2"/>
      <charset val="238"/>
    </font>
    <font>
      <b/>
      <sz val="11"/>
      <color rgb="FF111111"/>
      <name val="Arial Narrow"/>
      <family val="2"/>
      <charset val="238"/>
    </font>
    <font>
      <sz val="11"/>
      <color rgb="FF111111"/>
      <name val="Arial Narrow"/>
      <family val="2"/>
      <charset val="238"/>
    </font>
    <font>
      <b/>
      <sz val="9"/>
      <color indexed="0"/>
      <name val="Arial Narrow"/>
      <family val="2"/>
      <charset val="238"/>
    </font>
    <font>
      <i/>
      <sz val="9"/>
      <color indexed="8"/>
      <name val="Arial Narrow"/>
      <family val="2"/>
      <charset val="238"/>
    </font>
    <font>
      <i/>
      <sz val="14"/>
      <name val="Arial Narrow"/>
      <family val="2"/>
      <charset val="238"/>
    </font>
    <font>
      <sz val="14"/>
      <name val="Arial Narrow"/>
      <family val="2"/>
      <charset val="238"/>
    </font>
    <font>
      <sz val="8"/>
      <name val="Arial"/>
      <family val="2"/>
      <charset val="238"/>
    </font>
    <font>
      <sz val="9"/>
      <color indexed="0"/>
      <name val="Arial"/>
      <family val="2"/>
      <charset val="238"/>
    </font>
    <font>
      <b/>
      <sz val="11"/>
      <color indexed="8"/>
      <name val="Arial Narrow"/>
      <family val="2"/>
      <charset val="238"/>
    </font>
    <font>
      <sz val="11"/>
      <color indexed="8"/>
      <name val="Arial Narrow"/>
      <family val="2"/>
      <charset val="238"/>
    </font>
    <font>
      <b/>
      <sz val="1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11"/>
      <name val="Arial Narrow"/>
      <family val="2"/>
      <charset val="238"/>
    </font>
    <font>
      <b/>
      <sz val="11.5"/>
      <color indexed="8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/>
      <bottom style="medium">
        <color indexed="64"/>
      </bottom>
      <diagonal/>
    </border>
    <border>
      <left style="hair">
        <color indexed="8"/>
      </left>
      <right/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hair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26">
    <xf numFmtId="0" fontId="0" fillId="0" borderId="0" applyNumberFormat="0" applyFill="0" applyBorder="0" applyAlignment="0" applyProtection="0"/>
    <xf numFmtId="0" fontId="4" fillId="0" borderId="0"/>
    <xf numFmtId="0" fontId="2" fillId="0" borderId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Protection="0">
      <alignment horizontal="left"/>
    </xf>
    <xf numFmtId="0" fontId="5" fillId="0" borderId="0" applyNumberFormat="0" applyFill="0" applyBorder="0" applyProtection="0">
      <alignment horizontal="left"/>
    </xf>
    <xf numFmtId="0" fontId="3" fillId="0" borderId="0"/>
    <xf numFmtId="0" fontId="2" fillId="0" borderId="0"/>
    <xf numFmtId="0" fontId="6" fillId="0" borderId="0"/>
    <xf numFmtId="0" fontId="4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 applyNumberFormat="0" applyFill="0" applyBorder="0" applyAlignment="0" applyProtection="0"/>
    <xf numFmtId="0" fontId="3" fillId="0" borderId="0"/>
    <xf numFmtId="0" fontId="4" fillId="0" borderId="0"/>
    <xf numFmtId="0" fontId="1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539">
    <xf numFmtId="0" fontId="0" fillId="0" borderId="0" xfId="0"/>
    <xf numFmtId="0" fontId="9" fillId="0" borderId="0" xfId="0" applyFont="1"/>
    <xf numFmtId="0" fontId="7" fillId="0" borderId="0" xfId="16" applyFont="1" applyAlignment="1">
      <alignment horizontal="center"/>
    </xf>
    <xf numFmtId="0" fontId="7" fillId="0" borderId="0" xfId="16" applyFont="1"/>
    <xf numFmtId="0" fontId="12" fillId="0" borderId="0" xfId="16" applyFont="1" applyAlignment="1">
      <alignment vertical="center" wrapText="1"/>
    </xf>
    <xf numFmtId="168" fontId="20" fillId="0" borderId="0" xfId="7" applyNumberFormat="1" applyFont="1" applyAlignment="1">
      <alignment vertical="center" wrapText="1"/>
    </xf>
    <xf numFmtId="0" fontId="19" fillId="0" borderId="0" xfId="7" applyFont="1" applyAlignment="1">
      <alignment horizontal="center"/>
    </xf>
    <xf numFmtId="0" fontId="16" fillId="0" borderId="0" xfId="7" applyFont="1"/>
    <xf numFmtId="0" fontId="16" fillId="0" borderId="0" xfId="7" applyFont="1" applyAlignment="1">
      <alignment vertical="center"/>
    </xf>
    <xf numFmtId="0" fontId="16" fillId="0" borderId="3" xfId="7" applyFont="1" applyBorder="1" applyAlignment="1">
      <alignment horizontal="left" vertical="center" wrapText="1"/>
    </xf>
    <xf numFmtId="0" fontId="16" fillId="0" borderId="4" xfId="7" applyFont="1" applyBorder="1" applyAlignment="1">
      <alignment horizontal="left" vertical="center" wrapText="1"/>
    </xf>
    <xf numFmtId="0" fontId="8" fillId="0" borderId="0" xfId="11" applyFont="1"/>
    <xf numFmtId="0" fontId="7" fillId="0" borderId="0" xfId="11" applyFont="1"/>
    <xf numFmtId="0" fontId="25" fillId="0" borderId="0" xfId="18" applyFont="1" applyAlignment="1">
      <alignment horizontal="left"/>
    </xf>
    <xf numFmtId="0" fontId="7" fillId="0" borderId="0" xfId="18" applyFont="1"/>
    <xf numFmtId="0" fontId="20" fillId="0" borderId="0" xfId="3" applyFont="1" applyAlignment="1">
      <alignment vertical="center"/>
    </xf>
    <xf numFmtId="0" fontId="19" fillId="0" borderId="0" xfId="3" applyFont="1" applyAlignment="1">
      <alignment vertical="center"/>
    </xf>
    <xf numFmtId="0" fontId="18" fillId="0" borderId="0" xfId="2" applyFont="1" applyAlignment="1">
      <alignment wrapText="1"/>
    </xf>
    <xf numFmtId="0" fontId="18" fillId="0" borderId="0" xfId="2" applyFont="1"/>
    <xf numFmtId="0" fontId="22" fillId="0" borderId="0" xfId="3" applyFont="1" applyAlignment="1">
      <alignment vertical="center" wrapText="1"/>
    </xf>
    <xf numFmtId="0" fontId="22" fillId="0" borderId="0" xfId="3" applyFont="1" applyAlignment="1">
      <alignment vertical="center"/>
    </xf>
    <xf numFmtId="0" fontId="15" fillId="0" borderId="0" xfId="9" applyFont="1" applyAlignment="1">
      <alignment horizontal="left"/>
    </xf>
    <xf numFmtId="0" fontId="22" fillId="0" borderId="0" xfId="9" applyFont="1"/>
    <xf numFmtId="49" fontId="13" fillId="0" borderId="0" xfId="9" applyNumberFormat="1" applyFont="1" applyAlignment="1">
      <alignment horizontal="center"/>
    </xf>
    <xf numFmtId="0" fontId="13" fillId="0" borderId="0" xfId="9" applyFont="1" applyAlignment="1">
      <alignment horizontal="left" wrapText="1"/>
    </xf>
    <xf numFmtId="3" fontId="13" fillId="0" borderId="0" xfId="9" applyNumberFormat="1" applyFont="1" applyAlignment="1">
      <alignment horizontal="center"/>
    </xf>
    <xf numFmtId="167" fontId="13" fillId="0" borderId="0" xfId="9" applyNumberFormat="1" applyFont="1" applyAlignment="1">
      <alignment horizontal="center"/>
    </xf>
    <xf numFmtId="167" fontId="13" fillId="0" borderId="0" xfId="9" applyNumberFormat="1" applyFont="1" applyAlignment="1">
      <alignment horizontal="right"/>
    </xf>
    <xf numFmtId="0" fontId="22" fillId="0" borderId="0" xfId="17" applyFont="1"/>
    <xf numFmtId="0" fontId="15" fillId="0" borderId="0" xfId="18" applyFont="1" applyAlignment="1">
      <alignment horizontal="left"/>
    </xf>
    <xf numFmtId="49" fontId="22" fillId="0" borderId="0" xfId="9" applyNumberFormat="1" applyFont="1" applyAlignment="1">
      <alignment horizontal="center"/>
    </xf>
    <xf numFmtId="0" fontId="22" fillId="0" borderId="0" xfId="9" applyFont="1" applyAlignment="1">
      <alignment horizontal="left" wrapText="1"/>
    </xf>
    <xf numFmtId="0" fontId="22" fillId="0" borderId="0" xfId="9" applyFont="1" applyAlignment="1">
      <alignment horizontal="center"/>
    </xf>
    <xf numFmtId="0" fontId="28" fillId="3" borderId="0" xfId="18" applyFont="1" applyFill="1" applyAlignment="1">
      <alignment horizontal="left"/>
    </xf>
    <xf numFmtId="0" fontId="40" fillId="0" borderId="0" xfId="16" applyFont="1"/>
    <xf numFmtId="0" fontId="29" fillId="0" borderId="0" xfId="16" applyFont="1"/>
    <xf numFmtId="0" fontId="30" fillId="0" borderId="0" xfId="18" applyFont="1" applyAlignment="1">
      <alignment horizontal="left" wrapText="1"/>
    </xf>
    <xf numFmtId="0" fontId="25" fillId="0" borderId="0" xfId="18" applyFont="1" applyAlignment="1">
      <alignment horizontal="left" wrapText="1"/>
    </xf>
    <xf numFmtId="49" fontId="25" fillId="0" borderId="0" xfId="18" applyNumberFormat="1" applyFont="1" applyAlignment="1">
      <alignment horizontal="left" vertical="center"/>
    </xf>
    <xf numFmtId="2" fontId="39" fillId="0" borderId="0" xfId="18" applyNumberFormat="1" applyFont="1" applyAlignment="1">
      <alignment horizontal="left" wrapText="1"/>
    </xf>
    <xf numFmtId="3" fontId="25" fillId="0" borderId="0" xfId="18" applyNumberFormat="1" applyFont="1" applyAlignment="1">
      <alignment horizontal="left"/>
    </xf>
    <xf numFmtId="164" fontId="25" fillId="0" borderId="0" xfId="18" applyNumberFormat="1" applyFont="1" applyAlignment="1">
      <alignment horizontal="left"/>
    </xf>
    <xf numFmtId="0" fontId="28" fillId="0" borderId="0" xfId="18" applyFont="1" applyAlignment="1">
      <alignment horizontal="left"/>
    </xf>
    <xf numFmtId="0" fontId="7" fillId="0" borderId="6" xfId="16" applyFont="1" applyBorder="1"/>
    <xf numFmtId="0" fontId="9" fillId="0" borderId="7" xfId="7" applyFont="1" applyBorder="1"/>
    <xf numFmtId="0" fontId="10" fillId="0" borderId="7" xfId="16" applyFont="1" applyBorder="1" applyAlignment="1">
      <alignment vertical="center" wrapText="1"/>
    </xf>
    <xf numFmtId="2" fontId="41" fillId="0" borderId="7" xfId="16" applyNumberFormat="1" applyFont="1" applyBorder="1" applyAlignment="1">
      <alignment horizontal="center" wrapText="1"/>
    </xf>
    <xf numFmtId="0" fontId="10" fillId="0" borderId="7" xfId="16" applyFont="1" applyBorder="1" applyAlignment="1">
      <alignment horizontal="center"/>
    </xf>
    <xf numFmtId="164" fontId="10" fillId="0" borderId="7" xfId="16" applyNumberFormat="1" applyFont="1" applyBorder="1" applyAlignment="1">
      <alignment horizontal="center"/>
    </xf>
    <xf numFmtId="4" fontId="10" fillId="0" borderId="7" xfId="16" applyNumberFormat="1" applyFont="1" applyBorder="1"/>
    <xf numFmtId="0" fontId="10" fillId="0" borderId="8" xfId="16" applyFont="1" applyBorder="1"/>
    <xf numFmtId="0" fontId="7" fillId="3" borderId="0" xfId="16" applyFont="1" applyFill="1" applyAlignment="1">
      <alignment horizontal="center"/>
    </xf>
    <xf numFmtId="0" fontId="7" fillId="3" borderId="0" xfId="16" applyFont="1" applyFill="1"/>
    <xf numFmtId="0" fontId="12" fillId="3" borderId="0" xfId="16" applyFont="1" applyFill="1" applyAlignment="1">
      <alignment horizontal="center"/>
    </xf>
    <xf numFmtId="0" fontId="10" fillId="3" borderId="0" xfId="16" applyFont="1" applyFill="1" applyAlignment="1">
      <alignment vertical="center" wrapText="1"/>
    </xf>
    <xf numFmtId="2" fontId="41" fillId="3" borderId="0" xfId="16" applyNumberFormat="1" applyFont="1" applyFill="1" applyAlignment="1">
      <alignment horizontal="center" wrapText="1"/>
    </xf>
    <xf numFmtId="0" fontId="10" fillId="3" borderId="0" xfId="16" applyFont="1" applyFill="1" applyAlignment="1">
      <alignment horizontal="center"/>
    </xf>
    <xf numFmtId="164" fontId="10" fillId="3" borderId="0" xfId="16" applyNumberFormat="1" applyFont="1" applyFill="1" applyAlignment="1">
      <alignment horizontal="center"/>
    </xf>
    <xf numFmtId="4" fontId="10" fillId="3" borderId="0" xfId="16" applyNumberFormat="1" applyFont="1" applyFill="1"/>
    <xf numFmtId="0" fontId="10" fillId="3" borderId="0" xfId="16" applyFont="1" applyFill="1"/>
    <xf numFmtId="0" fontId="31" fillId="3" borderId="0" xfId="16" applyFont="1" applyFill="1"/>
    <xf numFmtId="0" fontId="10" fillId="0" borderId="0" xfId="16" applyFont="1" applyAlignment="1">
      <alignment horizontal="center"/>
    </xf>
    <xf numFmtId="0" fontId="10" fillId="0" borderId="0" xfId="16" applyFont="1" applyAlignment="1">
      <alignment vertical="center" wrapText="1"/>
    </xf>
    <xf numFmtId="164" fontId="10" fillId="0" borderId="0" xfId="16" applyNumberFormat="1" applyFont="1" applyAlignment="1">
      <alignment horizontal="center"/>
    </xf>
    <xf numFmtId="4" fontId="10" fillId="0" borderId="0" xfId="16" applyNumberFormat="1" applyFont="1"/>
    <xf numFmtId="0" fontId="10" fillId="0" borderId="0" xfId="16" applyFont="1"/>
    <xf numFmtId="0" fontId="10" fillId="0" borderId="2" xfId="16" applyFont="1" applyBorder="1" applyAlignment="1">
      <alignment horizontal="center"/>
    </xf>
    <xf numFmtId="0" fontId="10" fillId="0" borderId="2" xfId="15" applyFont="1" applyBorder="1" applyAlignment="1">
      <alignment horizontal="center"/>
    </xf>
    <xf numFmtId="0" fontId="10" fillId="0" borderId="2" xfId="16" applyFont="1" applyBorder="1" applyAlignment="1">
      <alignment horizontal="center" vertical="center" wrapText="1"/>
    </xf>
    <xf numFmtId="2" fontId="41" fillId="0" borderId="2" xfId="16" applyNumberFormat="1" applyFont="1" applyBorder="1" applyAlignment="1">
      <alignment horizontal="center" wrapText="1"/>
    </xf>
    <xf numFmtId="165" fontId="31" fillId="0" borderId="0" xfId="16" applyNumberFormat="1" applyFont="1" applyAlignment="1">
      <alignment horizontal="center"/>
    </xf>
    <xf numFmtId="0" fontId="7" fillId="0" borderId="5" xfId="16" applyFont="1" applyBorder="1" applyAlignment="1">
      <alignment horizontal="center"/>
    </xf>
    <xf numFmtId="0" fontId="10" fillId="0" borderId="5" xfId="16" applyFont="1" applyBorder="1" applyAlignment="1">
      <alignment horizontal="left" vertical="center" wrapText="1"/>
    </xf>
    <xf numFmtId="2" fontId="38" fillId="0" borderId="5" xfId="16" applyNumberFormat="1" applyFont="1" applyBorder="1" applyAlignment="1">
      <alignment horizontal="center" wrapText="1"/>
    </xf>
    <xf numFmtId="164" fontId="7" fillId="0" borderId="5" xfId="16" applyNumberFormat="1" applyFont="1" applyBorder="1" applyAlignment="1">
      <alignment horizontal="center"/>
    </xf>
    <xf numFmtId="166" fontId="7" fillId="0" borderId="5" xfId="16" applyNumberFormat="1" applyFont="1" applyBorder="1"/>
    <xf numFmtId="0" fontId="32" fillId="0" borderId="0" xfId="16" applyFont="1"/>
    <xf numFmtId="0" fontId="7" fillId="0" borderId="5" xfId="16" applyFont="1" applyBorder="1" applyAlignment="1">
      <alignment horizontal="left" vertical="center" wrapText="1"/>
    </xf>
    <xf numFmtId="0" fontId="10" fillId="0" borderId="5" xfId="15" applyFont="1" applyBorder="1" applyAlignment="1">
      <alignment vertical="center" wrapText="1"/>
    </xf>
    <xf numFmtId="2" fontId="38" fillId="0" borderId="0" xfId="16" applyNumberFormat="1" applyFont="1" applyAlignment="1">
      <alignment horizontal="center" wrapText="1"/>
    </xf>
    <xf numFmtId="164" fontId="7" fillId="0" borderId="0" xfId="16" applyNumberFormat="1" applyFont="1" applyAlignment="1">
      <alignment horizontal="center"/>
    </xf>
    <xf numFmtId="4" fontId="7" fillId="0" borderId="0" xfId="16" applyNumberFormat="1" applyFont="1"/>
    <xf numFmtId="165" fontId="10" fillId="0" borderId="0" xfId="16" applyNumberFormat="1" applyFont="1"/>
    <xf numFmtId="0" fontId="7" fillId="3" borderId="0" xfId="16" applyFont="1" applyFill="1" applyAlignment="1">
      <alignment vertical="center" wrapText="1"/>
    </xf>
    <xf numFmtId="2" fontId="41" fillId="0" borderId="0" xfId="16" applyNumberFormat="1" applyFont="1" applyAlignment="1">
      <alignment horizontal="center" wrapText="1"/>
    </xf>
    <xf numFmtId="0" fontId="7" fillId="0" borderId="5" xfId="16" applyFont="1" applyBorder="1" applyAlignment="1">
      <alignment vertical="center" wrapText="1"/>
    </xf>
    <xf numFmtId="166" fontId="7" fillId="0" borderId="0" xfId="16" applyNumberFormat="1" applyFont="1"/>
    <xf numFmtId="168" fontId="34" fillId="4" borderId="0" xfId="7" applyNumberFormat="1" applyFont="1" applyFill="1" applyAlignment="1">
      <alignment vertical="center" wrapText="1"/>
    </xf>
    <xf numFmtId="0" fontId="42" fillId="0" borderId="0" xfId="16" applyFont="1"/>
    <xf numFmtId="0" fontId="19" fillId="0" borderId="0" xfId="16" applyFont="1"/>
    <xf numFmtId="0" fontId="35" fillId="0" borderId="0" xfId="16" applyFont="1"/>
    <xf numFmtId="0" fontId="20" fillId="0" borderId="0" xfId="7" applyFont="1" applyAlignment="1">
      <alignment vertical="center"/>
    </xf>
    <xf numFmtId="168" fontId="20" fillId="0" borderId="0" xfId="7" applyNumberFormat="1" applyFont="1" applyAlignment="1">
      <alignment vertical="center"/>
    </xf>
    <xf numFmtId="2" fontId="43" fillId="0" borderId="0" xfId="7" applyNumberFormat="1" applyFont="1" applyAlignment="1">
      <alignment wrapText="1"/>
    </xf>
    <xf numFmtId="167" fontId="19" fillId="0" borderId="0" xfId="7" applyNumberFormat="1" applyFont="1"/>
    <xf numFmtId="164" fontId="19" fillId="0" borderId="0" xfId="7" applyNumberFormat="1" applyFont="1"/>
    <xf numFmtId="168" fontId="42" fillId="0" borderId="0" xfId="16" applyNumberFormat="1" applyFont="1"/>
    <xf numFmtId="0" fontId="7" fillId="0" borderId="0" xfId="16" applyFont="1" applyAlignment="1">
      <alignment vertical="center" wrapText="1"/>
    </xf>
    <xf numFmtId="0" fontId="7" fillId="0" borderId="9" xfId="16" applyFont="1" applyBorder="1"/>
    <xf numFmtId="0" fontId="12" fillId="0" borderId="10" xfId="16" applyFont="1" applyBorder="1" applyAlignment="1">
      <alignment vertical="center"/>
    </xf>
    <xf numFmtId="0" fontId="9" fillId="0" borderId="10" xfId="7" applyFont="1" applyBorder="1"/>
    <xf numFmtId="0" fontId="10" fillId="0" borderId="10" xfId="16" applyFont="1" applyBorder="1" applyAlignment="1">
      <alignment vertical="center" wrapText="1"/>
    </xf>
    <xf numFmtId="2" fontId="41" fillId="0" borderId="10" xfId="16" applyNumberFormat="1" applyFont="1" applyBorder="1" applyAlignment="1">
      <alignment horizontal="center" wrapText="1"/>
    </xf>
    <xf numFmtId="0" fontId="10" fillId="0" borderId="10" xfId="16" applyFont="1" applyBorder="1" applyAlignment="1">
      <alignment horizontal="center"/>
    </xf>
    <xf numFmtId="164" fontId="10" fillId="0" borderId="10" xfId="16" applyNumberFormat="1" applyFont="1" applyBorder="1" applyAlignment="1">
      <alignment horizontal="center"/>
    </xf>
    <xf numFmtId="4" fontId="10" fillId="0" borderId="10" xfId="16" applyNumberFormat="1" applyFont="1" applyBorder="1"/>
    <xf numFmtId="0" fontId="10" fillId="0" borderId="11" xfId="16" applyFont="1" applyBorder="1"/>
    <xf numFmtId="0" fontId="12" fillId="0" borderId="0" xfId="16" applyFont="1" applyAlignment="1">
      <alignment vertical="center"/>
    </xf>
    <xf numFmtId="0" fontId="9" fillId="0" borderId="0" xfId="7" applyFont="1"/>
    <xf numFmtId="0" fontId="7" fillId="0" borderId="9" xfId="16" applyFont="1" applyBorder="1" applyAlignment="1">
      <alignment vertical="top"/>
    </xf>
    <xf numFmtId="0" fontId="9" fillId="0" borderId="10" xfId="7" applyFont="1" applyBorder="1" applyAlignment="1">
      <alignment vertical="top"/>
    </xf>
    <xf numFmtId="0" fontId="10" fillId="0" borderId="10" xfId="16" applyFont="1" applyBorder="1" applyAlignment="1">
      <alignment vertical="top" wrapText="1"/>
    </xf>
    <xf numFmtId="2" fontId="41" fillId="0" borderId="10" xfId="16" applyNumberFormat="1" applyFont="1" applyBorder="1" applyAlignment="1">
      <alignment horizontal="center" vertical="top" wrapText="1"/>
    </xf>
    <xf numFmtId="0" fontId="10" fillId="0" borderId="10" xfId="16" applyFont="1" applyBorder="1" applyAlignment="1">
      <alignment horizontal="center" vertical="top"/>
    </xf>
    <xf numFmtId="164" fontId="10" fillId="0" borderId="10" xfId="16" applyNumberFormat="1" applyFont="1" applyBorder="1" applyAlignment="1">
      <alignment horizontal="center" vertical="top"/>
    </xf>
    <xf numFmtId="4" fontId="10" fillId="0" borderId="10" xfId="16" applyNumberFormat="1" applyFont="1" applyBorder="1" applyAlignment="1">
      <alignment vertical="top"/>
    </xf>
    <xf numFmtId="0" fontId="10" fillId="0" borderId="11" xfId="16" applyFont="1" applyBorder="1" applyAlignment="1">
      <alignment vertical="top"/>
    </xf>
    <xf numFmtId="0" fontId="7" fillId="0" borderId="0" xfId="16" applyFont="1" applyAlignment="1">
      <alignment vertical="top"/>
    </xf>
    <xf numFmtId="0" fontId="7" fillId="2" borderId="0" xfId="16" applyFont="1" applyFill="1" applyAlignment="1">
      <alignment horizontal="center"/>
    </xf>
    <xf numFmtId="0" fontId="7" fillId="2" borderId="0" xfId="16" applyFont="1" applyFill="1"/>
    <xf numFmtId="0" fontId="12" fillId="2" borderId="0" xfId="16" applyFont="1" applyFill="1" applyAlignment="1">
      <alignment horizontal="center"/>
    </xf>
    <xf numFmtId="0" fontId="10" fillId="2" borderId="0" xfId="16" applyFont="1" applyFill="1" applyAlignment="1">
      <alignment vertical="center" wrapText="1"/>
    </xf>
    <xf numFmtId="2" fontId="41" fillId="2" borderId="0" xfId="16" applyNumberFormat="1" applyFont="1" applyFill="1" applyAlignment="1">
      <alignment horizontal="center" wrapText="1"/>
    </xf>
    <xf numFmtId="0" fontId="10" fillId="2" borderId="0" xfId="16" applyFont="1" applyFill="1" applyAlignment="1">
      <alignment horizontal="center"/>
    </xf>
    <xf numFmtId="164" fontId="10" fillId="2" borderId="0" xfId="16" applyNumberFormat="1" applyFont="1" applyFill="1" applyAlignment="1">
      <alignment horizontal="center"/>
    </xf>
    <xf numFmtId="4" fontId="10" fillId="2" borderId="0" xfId="16" applyNumberFormat="1" applyFont="1" applyFill="1"/>
    <xf numFmtId="0" fontId="10" fillId="2" borderId="0" xfId="16" applyFont="1" applyFill="1"/>
    <xf numFmtId="0" fontId="7" fillId="2" borderId="9" xfId="16" applyFont="1" applyFill="1" applyBorder="1" applyAlignment="1">
      <alignment horizontal="center"/>
    </xf>
    <xf numFmtId="0" fontId="7" fillId="2" borderId="10" xfId="16" applyFont="1" applyFill="1" applyBorder="1"/>
    <xf numFmtId="0" fontId="12" fillId="2" borderId="10" xfId="16" applyFont="1" applyFill="1" applyBorder="1" applyAlignment="1">
      <alignment horizontal="center"/>
    </xf>
    <xf numFmtId="0" fontId="7" fillId="2" borderId="10" xfId="16" applyFont="1" applyFill="1" applyBorder="1" applyAlignment="1">
      <alignment vertical="center" wrapText="1"/>
    </xf>
    <xf numFmtId="2" fontId="38" fillId="2" borderId="10" xfId="16" applyNumberFormat="1" applyFont="1" applyFill="1" applyBorder="1" applyAlignment="1">
      <alignment horizontal="center" wrapText="1"/>
    </xf>
    <xf numFmtId="0" fontId="7" fillId="2" borderId="10" xfId="16" applyFont="1" applyFill="1" applyBorder="1" applyAlignment="1">
      <alignment horizontal="center"/>
    </xf>
    <xf numFmtId="164" fontId="7" fillId="2" borderId="10" xfId="16" applyNumberFormat="1" applyFont="1" applyFill="1" applyBorder="1" applyAlignment="1">
      <alignment horizontal="center"/>
    </xf>
    <xf numFmtId="166" fontId="7" fillId="2" borderId="10" xfId="16" applyNumberFormat="1" applyFont="1" applyFill="1" applyBorder="1"/>
    <xf numFmtId="166" fontId="7" fillId="2" borderId="11" xfId="16" applyNumberFormat="1" applyFont="1" applyFill="1" applyBorder="1"/>
    <xf numFmtId="0" fontId="10" fillId="0" borderId="12" xfId="16" applyFont="1" applyBorder="1" applyAlignment="1">
      <alignment horizontal="center"/>
    </xf>
    <xf numFmtId="0" fontId="10" fillId="0" borderId="12" xfId="15" applyFont="1" applyBorder="1" applyAlignment="1">
      <alignment horizontal="center"/>
    </xf>
    <xf numFmtId="0" fontId="10" fillId="0" borderId="12" xfId="16" applyFont="1" applyBorder="1" applyAlignment="1">
      <alignment horizontal="center" vertical="center" wrapText="1"/>
    </xf>
    <xf numFmtId="2" fontId="41" fillId="0" borderId="12" xfId="16" applyNumberFormat="1" applyFont="1" applyBorder="1" applyAlignment="1">
      <alignment horizontal="center" wrapText="1"/>
    </xf>
    <xf numFmtId="166" fontId="12" fillId="0" borderId="0" xfId="16" applyNumberFormat="1" applyFont="1" applyAlignment="1">
      <alignment vertical="center" wrapText="1"/>
    </xf>
    <xf numFmtId="0" fontId="12" fillId="0" borderId="7" xfId="16" applyFont="1" applyBorder="1" applyAlignment="1">
      <alignment vertical="center"/>
    </xf>
    <xf numFmtId="0" fontId="7" fillId="0" borderId="6" xfId="16" applyFont="1" applyBorder="1" applyAlignment="1">
      <alignment vertical="top"/>
    </xf>
    <xf numFmtId="0" fontId="12" fillId="0" borderId="7" xfId="16" applyFont="1" applyBorder="1" applyAlignment="1">
      <alignment horizontal="left" vertical="top"/>
    </xf>
    <xf numFmtId="0" fontId="9" fillId="0" borderId="7" xfId="7" applyFont="1" applyBorder="1" applyAlignment="1">
      <alignment vertical="top"/>
    </xf>
    <xf numFmtId="0" fontId="10" fillId="0" borderId="7" xfId="16" applyFont="1" applyBorder="1" applyAlignment="1">
      <alignment vertical="top" wrapText="1"/>
    </xf>
    <xf numFmtId="2" fontId="41" fillId="0" borderId="7" xfId="16" applyNumberFormat="1" applyFont="1" applyBorder="1" applyAlignment="1">
      <alignment horizontal="center" vertical="top" wrapText="1"/>
    </xf>
    <xf numFmtId="0" fontId="10" fillId="0" borderId="7" xfId="16" applyFont="1" applyBorder="1" applyAlignment="1">
      <alignment horizontal="center" vertical="top"/>
    </xf>
    <xf numFmtId="164" fontId="10" fillId="0" borderId="7" xfId="16" applyNumberFormat="1" applyFont="1" applyBorder="1" applyAlignment="1">
      <alignment horizontal="center" vertical="top"/>
    </xf>
    <xf numFmtId="4" fontId="10" fillId="0" borderId="7" xfId="16" applyNumberFormat="1" applyFont="1" applyBorder="1" applyAlignment="1">
      <alignment vertical="top"/>
    </xf>
    <xf numFmtId="0" fontId="10" fillId="0" borderId="8" xfId="16" applyFont="1" applyBorder="1" applyAlignment="1">
      <alignment vertical="top"/>
    </xf>
    <xf numFmtId="0" fontId="7" fillId="2" borderId="0" xfId="16" applyFont="1" applyFill="1" applyAlignment="1">
      <alignment vertical="center" wrapText="1"/>
    </xf>
    <xf numFmtId="2" fontId="38" fillId="2" borderId="0" xfId="16" applyNumberFormat="1" applyFont="1" applyFill="1" applyAlignment="1">
      <alignment horizontal="center" wrapText="1"/>
    </xf>
    <xf numFmtId="164" fontId="7" fillId="2" borderId="0" xfId="16" applyNumberFormat="1" applyFont="1" applyFill="1" applyAlignment="1">
      <alignment horizontal="center"/>
    </xf>
    <xf numFmtId="166" fontId="7" fillId="2" borderId="0" xfId="16" applyNumberFormat="1" applyFont="1" applyFill="1"/>
    <xf numFmtId="0" fontId="10" fillId="0" borderId="0" xfId="16" applyFont="1" applyAlignment="1">
      <alignment horizontal="left"/>
    </xf>
    <xf numFmtId="170" fontId="26" fillId="0" borderId="0" xfId="7" applyNumberFormat="1" applyFont="1" applyAlignment="1">
      <alignment horizontal="center" vertical="center"/>
    </xf>
    <xf numFmtId="0" fontId="7" fillId="0" borderId="0" xfId="16" applyFont="1" applyAlignment="1">
      <alignment horizontal="left"/>
    </xf>
    <xf numFmtId="170" fontId="26" fillId="0" borderId="0" xfId="7" applyNumberFormat="1" applyFont="1" applyAlignment="1">
      <alignment horizontal="left" vertical="center" wrapText="1"/>
    </xf>
    <xf numFmtId="172" fontId="26" fillId="0" borderId="0" xfId="7" applyNumberFormat="1" applyFont="1" applyAlignment="1">
      <alignment horizontal="right" vertical="center"/>
    </xf>
    <xf numFmtId="0" fontId="26" fillId="0" borderId="0" xfId="7" applyFont="1" applyAlignment="1">
      <alignment vertical="center"/>
    </xf>
    <xf numFmtId="2" fontId="26" fillId="0" borderId="0" xfId="7" applyNumberFormat="1" applyFont="1" applyAlignment="1">
      <alignment horizontal="right" vertical="center"/>
    </xf>
    <xf numFmtId="0" fontId="13" fillId="0" borderId="13" xfId="7" applyFont="1" applyBorder="1" applyAlignment="1">
      <alignment vertical="center" wrapText="1"/>
    </xf>
    <xf numFmtId="0" fontId="13" fillId="0" borderId="14" xfId="7" applyFont="1" applyBorder="1" applyAlignment="1">
      <alignment horizontal="left" vertical="center" wrapText="1"/>
    </xf>
    <xf numFmtId="0" fontId="21" fillId="0" borderId="15" xfId="7" applyFont="1" applyBorder="1" applyAlignment="1">
      <alignment vertical="center"/>
    </xf>
    <xf numFmtId="0" fontId="16" fillId="0" borderId="15" xfId="7" applyFont="1" applyBorder="1"/>
    <xf numFmtId="0" fontId="16" fillId="0" borderId="16" xfId="7" applyFont="1" applyBorder="1"/>
    <xf numFmtId="0" fontId="16" fillId="0" borderId="17" xfId="7" applyFont="1" applyBorder="1"/>
    <xf numFmtId="0" fontId="16" fillId="0" borderId="18" xfId="7" applyFont="1" applyBorder="1"/>
    <xf numFmtId="0" fontId="16" fillId="0" borderId="16" xfId="7" applyFont="1" applyBorder="1" applyAlignment="1">
      <alignment vertical="center"/>
    </xf>
    <xf numFmtId="0" fontId="21" fillId="0" borderId="19" xfId="7" applyFont="1" applyBorder="1" applyAlignment="1">
      <alignment vertical="center"/>
    </xf>
    <xf numFmtId="0" fontId="19" fillId="0" borderId="20" xfId="7" applyFont="1" applyBorder="1" applyAlignment="1">
      <alignment horizontal="center"/>
    </xf>
    <xf numFmtId="168" fontId="20" fillId="0" borderId="21" xfId="7" applyNumberFormat="1" applyFont="1" applyBorder="1" applyAlignment="1">
      <alignment vertical="center"/>
    </xf>
    <xf numFmtId="2" fontId="43" fillId="0" borderId="21" xfId="7" applyNumberFormat="1" applyFont="1" applyBorder="1" applyAlignment="1">
      <alignment wrapText="1"/>
    </xf>
    <xf numFmtId="168" fontId="20" fillId="0" borderId="22" xfId="7" applyNumberFormat="1" applyFont="1" applyBorder="1" applyAlignment="1">
      <alignment vertical="center" wrapText="1"/>
    </xf>
    <xf numFmtId="0" fontId="20" fillId="0" borderId="21" xfId="7" applyFont="1" applyBorder="1" applyAlignment="1">
      <alignment vertical="center"/>
    </xf>
    <xf numFmtId="0" fontId="19" fillId="0" borderId="21" xfId="7" applyFont="1" applyBorder="1" applyAlignment="1">
      <alignment horizontal="center"/>
    </xf>
    <xf numFmtId="167" fontId="19" fillId="0" borderId="21" xfId="7" applyNumberFormat="1" applyFont="1" applyBorder="1"/>
    <xf numFmtId="164" fontId="19" fillId="0" borderId="21" xfId="7" applyNumberFormat="1" applyFont="1" applyBorder="1"/>
    <xf numFmtId="49" fontId="13" fillId="0" borderId="1" xfId="9" applyNumberFormat="1" applyFont="1" applyBorder="1" applyAlignment="1">
      <alignment horizontal="center"/>
    </xf>
    <xf numFmtId="0" fontId="13" fillId="0" borderId="1" xfId="9" applyFont="1" applyBorder="1" applyAlignment="1">
      <alignment horizontal="left" wrapText="1"/>
    </xf>
    <xf numFmtId="3" fontId="13" fillId="0" borderId="1" xfId="9" applyNumberFormat="1" applyFont="1" applyBorder="1" applyAlignment="1">
      <alignment horizontal="center"/>
    </xf>
    <xf numFmtId="49" fontId="22" fillId="0" borderId="1" xfId="9" applyNumberFormat="1" applyFont="1" applyBorder="1" applyAlignment="1">
      <alignment horizontal="center"/>
    </xf>
    <xf numFmtId="0" fontId="15" fillId="0" borderId="1" xfId="13" applyFont="1" applyBorder="1" applyAlignment="1">
      <alignment wrapText="1"/>
    </xf>
    <xf numFmtId="0" fontId="22" fillId="0" borderId="1" xfId="14" applyFont="1" applyBorder="1"/>
    <xf numFmtId="167" fontId="22" fillId="0" borderId="1" xfId="9" applyNumberFormat="1" applyFont="1" applyBorder="1" applyAlignment="1">
      <alignment horizontal="right"/>
    </xf>
    <xf numFmtId="0" fontId="14" fillId="0" borderId="1" xfId="0" applyFont="1" applyBorder="1" applyAlignment="1">
      <alignment horizontal="left" vertical="center" wrapText="1"/>
    </xf>
    <xf numFmtId="166" fontId="22" fillId="0" borderId="0" xfId="9" applyNumberFormat="1" applyFont="1" applyAlignment="1">
      <alignment horizontal="center"/>
    </xf>
    <xf numFmtId="0" fontId="22" fillId="0" borderId="0" xfId="18" applyFont="1" applyAlignment="1">
      <alignment horizontal="left"/>
    </xf>
    <xf numFmtId="0" fontId="27" fillId="0" borderId="0" xfId="18" applyFont="1" applyAlignment="1">
      <alignment horizontal="left" wrapText="1"/>
    </xf>
    <xf numFmtId="49" fontId="27" fillId="0" borderId="0" xfId="18" applyNumberFormat="1" applyFont="1" applyAlignment="1">
      <alignment horizontal="center"/>
    </xf>
    <xf numFmtId="0" fontId="27" fillId="0" borderId="0" xfId="18" applyFont="1" applyAlignment="1">
      <alignment horizontal="center"/>
    </xf>
    <xf numFmtId="0" fontId="13" fillId="0" borderId="0" xfId="18" applyFont="1" applyAlignment="1">
      <alignment horizontal="left"/>
    </xf>
    <xf numFmtId="49" fontId="22" fillId="0" borderId="0" xfId="18" applyNumberFormat="1" applyFont="1" applyAlignment="1">
      <alignment horizontal="center"/>
    </xf>
    <xf numFmtId="0" fontId="22" fillId="0" borderId="0" xfId="18" applyFont="1" applyAlignment="1">
      <alignment horizontal="center"/>
    </xf>
    <xf numFmtId="0" fontId="15" fillId="0" borderId="0" xfId="18" applyFont="1" applyAlignment="1">
      <alignment horizontal="left" wrapText="1"/>
    </xf>
    <xf numFmtId="49" fontId="17" fillId="0" borderId="24" xfId="7" applyNumberFormat="1" applyFont="1" applyBorder="1" applyAlignment="1">
      <alignment vertical="center"/>
    </xf>
    <xf numFmtId="49" fontId="17" fillId="0" borderId="25" xfId="7" applyNumberFormat="1" applyFont="1" applyBorder="1" applyAlignment="1">
      <alignment vertical="center"/>
    </xf>
    <xf numFmtId="0" fontId="12" fillId="0" borderId="0" xfId="9" applyFont="1" applyAlignment="1">
      <alignment horizontal="left"/>
    </xf>
    <xf numFmtId="0" fontId="15" fillId="0" borderId="0" xfId="9" applyFont="1" applyAlignment="1">
      <alignment horizontal="left" wrapText="1"/>
    </xf>
    <xf numFmtId="49" fontId="15" fillId="0" borderId="0" xfId="9" applyNumberFormat="1" applyFont="1" applyAlignment="1">
      <alignment horizontal="left"/>
    </xf>
    <xf numFmtId="3" fontId="15" fillId="0" borderId="0" xfId="9" applyNumberFormat="1" applyFont="1" applyAlignment="1">
      <alignment horizontal="left"/>
    </xf>
    <xf numFmtId="0" fontId="22" fillId="0" borderId="1" xfId="9" applyFont="1" applyBorder="1" applyAlignment="1">
      <alignment horizontal="center"/>
    </xf>
    <xf numFmtId="0" fontId="12" fillId="0" borderId="10" xfId="16" applyFont="1" applyBorder="1" applyAlignment="1">
      <alignment horizontal="left" vertical="top"/>
    </xf>
    <xf numFmtId="0" fontId="10" fillId="0" borderId="0" xfId="16" applyFont="1" applyAlignment="1">
      <alignment vertical="top"/>
    </xf>
    <xf numFmtId="0" fontId="16" fillId="0" borderId="2" xfId="7" applyFont="1" applyBorder="1" applyAlignment="1">
      <alignment horizontal="left" vertical="center" wrapText="1"/>
    </xf>
    <xf numFmtId="49" fontId="22" fillId="0" borderId="1" xfId="9" applyNumberFormat="1" applyFont="1" applyBorder="1" applyAlignment="1">
      <alignment horizontal="center" vertical="center"/>
    </xf>
    <xf numFmtId="0" fontId="15" fillId="0" borderId="0" xfId="9" applyFont="1" applyAlignment="1">
      <alignment horizontal="right"/>
    </xf>
    <xf numFmtId="0" fontId="22" fillId="0" borderId="0" xfId="17" applyFont="1" applyAlignment="1">
      <alignment horizontal="right"/>
    </xf>
    <xf numFmtId="0" fontId="22" fillId="0" borderId="0" xfId="9" applyFont="1" applyAlignment="1">
      <alignment horizontal="right"/>
    </xf>
    <xf numFmtId="0" fontId="16" fillId="0" borderId="0" xfId="7" applyFont="1" applyAlignment="1">
      <alignment horizontal="center" vertical="center"/>
    </xf>
    <xf numFmtId="0" fontId="15" fillId="0" borderId="0" xfId="18" applyFont="1" applyAlignment="1">
      <alignment horizontal="left" vertical="top" wrapText="1"/>
    </xf>
    <xf numFmtId="0" fontId="19" fillId="0" borderId="1" xfId="3" applyFont="1" applyBorder="1" applyAlignment="1">
      <alignment vertical="center" wrapText="1"/>
    </xf>
    <xf numFmtId="0" fontId="8" fillId="0" borderId="0" xfId="3" applyFont="1" applyAlignment="1">
      <alignment vertical="center" wrapText="1"/>
    </xf>
    <xf numFmtId="0" fontId="22" fillId="5" borderId="1" xfId="3" applyFont="1" applyFill="1" applyBorder="1" applyAlignment="1">
      <alignment vertical="center"/>
    </xf>
    <xf numFmtId="49" fontId="13" fillId="0" borderId="1" xfId="9" applyNumberFormat="1" applyFont="1" applyBorder="1" applyAlignment="1">
      <alignment horizontal="center" vertical="center"/>
    </xf>
    <xf numFmtId="49" fontId="13" fillId="0" borderId="0" xfId="9" applyNumberFormat="1" applyFont="1" applyAlignment="1">
      <alignment horizontal="center" vertical="center"/>
    </xf>
    <xf numFmtId="49" fontId="22" fillId="0" borderId="0" xfId="9" applyNumberFormat="1" applyFont="1" applyAlignment="1">
      <alignment horizontal="center" vertical="center"/>
    </xf>
    <xf numFmtId="49" fontId="27" fillId="0" borderId="0" xfId="18" applyNumberFormat="1" applyFont="1" applyAlignment="1">
      <alignment horizontal="center" vertical="center"/>
    </xf>
    <xf numFmtId="49" fontId="22" fillId="0" borderId="0" xfId="18" applyNumberFormat="1" applyFont="1" applyAlignment="1">
      <alignment horizontal="center" vertical="center"/>
    </xf>
    <xf numFmtId="0" fontId="7" fillId="0" borderId="5" xfId="16" applyFont="1" applyBorder="1" applyAlignment="1">
      <alignment horizontal="center" vertical="center"/>
    </xf>
    <xf numFmtId="2" fontId="38" fillId="0" borderId="5" xfId="16" applyNumberFormat="1" applyFont="1" applyBorder="1" applyAlignment="1">
      <alignment horizontal="center" vertical="center" wrapText="1"/>
    </xf>
    <xf numFmtId="164" fontId="7" fillId="0" borderId="5" xfId="16" applyNumberFormat="1" applyFont="1" applyBorder="1" applyAlignment="1">
      <alignment horizontal="center" vertical="center"/>
    </xf>
    <xf numFmtId="166" fontId="7" fillId="0" borderId="5" xfId="16" applyNumberFormat="1" applyFont="1" applyBorder="1" applyAlignment="1">
      <alignment vertical="center"/>
    </xf>
    <xf numFmtId="0" fontId="32" fillId="0" borderId="0" xfId="16" applyFont="1" applyAlignment="1">
      <alignment vertical="center"/>
    </xf>
    <xf numFmtId="0" fontId="40" fillId="0" borderId="0" xfId="16" applyFont="1" applyAlignment="1">
      <alignment vertical="center"/>
    </xf>
    <xf numFmtId="0" fontId="29" fillId="0" borderId="0" xfId="16" applyFont="1" applyAlignment="1">
      <alignment vertical="center"/>
    </xf>
    <xf numFmtId="0" fontId="7" fillId="0" borderId="0" xfId="16" applyFont="1" applyAlignment="1">
      <alignment vertical="center"/>
    </xf>
    <xf numFmtId="0" fontId="7" fillId="0" borderId="5" xfId="16" applyFont="1" applyBorder="1" applyAlignment="1">
      <alignment horizontal="center" vertical="center" wrapText="1"/>
    </xf>
    <xf numFmtId="173" fontId="7" fillId="0" borderId="5" xfId="16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7" fillId="0" borderId="5" xfId="15" applyFont="1" applyBorder="1" applyAlignment="1">
      <alignment horizontal="center" vertical="center"/>
    </xf>
    <xf numFmtId="2" fontId="7" fillId="0" borderId="5" xfId="15" applyNumberFormat="1" applyFont="1" applyBorder="1" applyAlignment="1">
      <alignment horizontal="center" vertical="center"/>
    </xf>
    <xf numFmtId="166" fontId="32" fillId="0" borderId="0" xfId="16" applyNumberFormat="1" applyFont="1" applyAlignment="1">
      <alignment vertical="center"/>
    </xf>
    <xf numFmtId="0" fontId="7" fillId="3" borderId="0" xfId="16" applyFont="1" applyFill="1" applyAlignment="1">
      <alignment horizontal="center" vertical="center"/>
    </xf>
    <xf numFmtId="0" fontId="7" fillId="3" borderId="0" xfId="16" applyFont="1" applyFill="1" applyAlignment="1">
      <alignment vertical="center"/>
    </xf>
    <xf numFmtId="0" fontId="12" fillId="3" borderId="0" xfId="16" applyFont="1" applyFill="1" applyAlignment="1">
      <alignment horizontal="center" vertical="center"/>
    </xf>
    <xf numFmtId="2" fontId="38" fillId="3" borderId="0" xfId="16" applyNumberFormat="1" applyFont="1" applyFill="1" applyAlignment="1">
      <alignment horizontal="center" vertical="center" wrapText="1"/>
    </xf>
    <xf numFmtId="164" fontId="7" fillId="3" borderId="0" xfId="16" applyNumberFormat="1" applyFont="1" applyFill="1" applyAlignment="1">
      <alignment horizontal="center" vertical="center"/>
    </xf>
    <xf numFmtId="166" fontId="7" fillId="3" borderId="0" xfId="16" applyNumberFormat="1" applyFont="1" applyFill="1" applyAlignment="1">
      <alignment vertical="center"/>
    </xf>
    <xf numFmtId="166" fontId="32" fillId="3" borderId="0" xfId="16" applyNumberFormat="1" applyFont="1" applyFill="1" applyAlignment="1">
      <alignment vertical="center"/>
    </xf>
    <xf numFmtId="0" fontId="10" fillId="0" borderId="2" xfId="16" applyFont="1" applyBorder="1" applyAlignment="1">
      <alignment horizontal="center" vertical="center"/>
    </xf>
    <xf numFmtId="0" fontId="10" fillId="0" borderId="2" xfId="15" applyFont="1" applyBorder="1" applyAlignment="1">
      <alignment horizontal="center" vertical="center"/>
    </xf>
    <xf numFmtId="2" fontId="41" fillId="0" borderId="2" xfId="16" applyNumberFormat="1" applyFont="1" applyBorder="1" applyAlignment="1">
      <alignment horizontal="center" vertical="center" wrapText="1"/>
    </xf>
    <xf numFmtId="166" fontId="31" fillId="0" borderId="0" xfId="16" applyNumberFormat="1" applyFont="1" applyAlignment="1">
      <alignment horizontal="center" vertical="center"/>
    </xf>
    <xf numFmtId="2" fontId="7" fillId="0" borderId="5" xfId="16" applyNumberFormat="1" applyFont="1" applyBorder="1" applyAlignment="1">
      <alignment horizontal="center" vertical="center"/>
    </xf>
    <xf numFmtId="166" fontId="33" fillId="0" borderId="0" xfId="16" applyNumberFormat="1" applyFont="1" applyAlignment="1">
      <alignment vertical="center"/>
    </xf>
    <xf numFmtId="0" fontId="19" fillId="0" borderId="0" xfId="3" applyFont="1" applyAlignment="1">
      <alignment horizontal="center" vertical="center"/>
    </xf>
    <xf numFmtId="0" fontId="24" fillId="0" borderId="1" xfId="1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47" fillId="0" borderId="1" xfId="0" applyFont="1" applyBorder="1" applyAlignment="1">
      <alignment horizontal="left" vertical="center" indent="2"/>
    </xf>
    <xf numFmtId="0" fontId="4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indent="2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0" fontId="15" fillId="0" borderId="1" xfId="13" applyFont="1" applyBorder="1" applyAlignment="1">
      <alignment horizontal="left" wrapText="1"/>
    </xf>
    <xf numFmtId="0" fontId="46" fillId="0" borderId="0" xfId="9" applyFont="1" applyAlignment="1">
      <alignment horizontal="left"/>
    </xf>
    <xf numFmtId="0" fontId="51" fillId="0" borderId="0" xfId="9" applyFont="1" applyAlignment="1">
      <alignment horizontal="left" wrapText="1"/>
    </xf>
    <xf numFmtId="49" fontId="51" fillId="0" borderId="0" xfId="9" applyNumberFormat="1" applyFont="1" applyAlignment="1">
      <alignment horizontal="left"/>
    </xf>
    <xf numFmtId="3" fontId="51" fillId="0" borderId="0" xfId="9" applyNumberFormat="1" applyFont="1" applyAlignment="1">
      <alignment horizontal="left"/>
    </xf>
    <xf numFmtId="0" fontId="51" fillId="0" borderId="0" xfId="9" applyFont="1" applyAlignment="1">
      <alignment horizontal="left"/>
    </xf>
    <xf numFmtId="0" fontId="46" fillId="0" borderId="0" xfId="18" applyFont="1" applyAlignment="1">
      <alignment horizontal="left"/>
    </xf>
    <xf numFmtId="0" fontId="12" fillId="0" borderId="0" xfId="18" applyFont="1" applyAlignment="1">
      <alignment horizontal="left"/>
    </xf>
    <xf numFmtId="49" fontId="15" fillId="0" borderId="0" xfId="9" applyNumberFormat="1" applyFont="1" applyAlignment="1">
      <alignment horizontal="center" vertical="center"/>
    </xf>
    <xf numFmtId="0" fontId="46" fillId="0" borderId="0" xfId="16" applyFont="1"/>
    <xf numFmtId="0" fontId="46" fillId="0" borderId="0" xfId="16" applyFont="1" applyAlignment="1">
      <alignment horizontal="center" vertical="center"/>
    </xf>
    <xf numFmtId="164" fontId="46" fillId="0" borderId="0" xfId="16" applyNumberFormat="1" applyFont="1" applyAlignment="1">
      <alignment horizontal="center" vertical="center"/>
    </xf>
    <xf numFmtId="0" fontId="52" fillId="0" borderId="0" xfId="3" applyFont="1" applyAlignment="1">
      <alignment vertical="center"/>
    </xf>
    <xf numFmtId="0" fontId="46" fillId="0" borderId="1" xfId="1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2" fillId="0" borderId="0" xfId="7" applyFont="1" applyAlignment="1">
      <alignment horizontal="center" vertical="center"/>
    </xf>
    <xf numFmtId="0" fontId="46" fillId="0" borderId="0" xfId="16" applyFont="1" applyProtection="1">
      <protection locked="0"/>
    </xf>
    <xf numFmtId="0" fontId="20" fillId="0" borderId="0" xfId="16" applyFont="1" applyAlignment="1" applyProtection="1">
      <alignment horizontal="center" vertical="center"/>
      <protection locked="0"/>
    </xf>
    <xf numFmtId="164" fontId="20" fillId="0" borderId="0" xfId="16" applyNumberFormat="1" applyFont="1" applyAlignment="1" applyProtection="1">
      <alignment horizontal="center" vertical="center"/>
      <protection locked="0"/>
    </xf>
    <xf numFmtId="0" fontId="22" fillId="0" borderId="0" xfId="3" applyFont="1" applyAlignment="1" applyProtection="1">
      <alignment vertical="center"/>
      <protection locked="0"/>
    </xf>
    <xf numFmtId="0" fontId="49" fillId="0" borderId="1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173" fontId="49" fillId="0" borderId="1" xfId="0" applyNumberFormat="1" applyFont="1" applyBorder="1" applyAlignment="1" applyProtection="1">
      <alignment horizontal="center" vertical="center" wrapText="1"/>
      <protection locked="0"/>
    </xf>
    <xf numFmtId="3" fontId="49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3" fontId="14" fillId="0" borderId="1" xfId="0" applyNumberFormat="1" applyFont="1" applyBorder="1" applyAlignment="1" applyProtection="1">
      <alignment horizontal="center" vertical="center"/>
      <protection locked="0"/>
    </xf>
    <xf numFmtId="3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3" fontId="9" fillId="0" borderId="1" xfId="0" quotePrefix="1" applyNumberFormat="1" applyFont="1" applyBorder="1" applyAlignment="1" applyProtection="1">
      <alignment horizontal="center" vertical="center"/>
      <protection locked="0"/>
    </xf>
    <xf numFmtId="3" fontId="14" fillId="0" borderId="1" xfId="0" quotePrefix="1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9" fillId="0" borderId="0" xfId="0" applyFont="1" applyAlignment="1" applyProtection="1">
      <alignment horizontal="left" vertical="center" wrapText="1"/>
      <protection locked="0"/>
    </xf>
    <xf numFmtId="173" fontId="9" fillId="0" borderId="0" xfId="0" applyNumberFormat="1" applyFont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vertical="center" wrapText="1"/>
      <protection locked="0"/>
    </xf>
    <xf numFmtId="0" fontId="21" fillId="0" borderId="0" xfId="0" applyFont="1" applyAlignment="1" applyProtection="1">
      <alignment vertical="center" wrapText="1"/>
      <protection locked="0"/>
    </xf>
    <xf numFmtId="0" fontId="16" fillId="0" borderId="0" xfId="0" applyFont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left" vertical="center" wrapText="1"/>
      <protection locked="0"/>
    </xf>
    <xf numFmtId="173" fontId="16" fillId="0" borderId="0" xfId="0" applyNumberFormat="1" applyFont="1" applyAlignment="1" applyProtection="1">
      <alignment horizontal="left" vertical="center" wrapText="1"/>
      <protection locked="0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16" fillId="0" borderId="1" xfId="0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vertical="center" wrapText="1"/>
      <protection locked="0"/>
    </xf>
    <xf numFmtId="3" fontId="16" fillId="0" borderId="0" xfId="0" applyNumberFormat="1" applyFont="1" applyAlignment="1" applyProtection="1">
      <alignment vertical="center" wrapText="1"/>
      <protection locked="0"/>
    </xf>
    <xf numFmtId="174" fontId="16" fillId="0" borderId="0" xfId="0" applyNumberFormat="1" applyFont="1" applyAlignment="1" applyProtection="1">
      <alignment vertical="center" wrapText="1"/>
      <protection locked="0"/>
    </xf>
    <xf numFmtId="3" fontId="9" fillId="0" borderId="0" xfId="0" quotePrefix="1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50" fillId="0" borderId="0" xfId="0" applyFont="1" applyAlignment="1" applyProtection="1">
      <alignment horizontal="left" vertical="center" wrapText="1"/>
      <protection locked="0"/>
    </xf>
    <xf numFmtId="1" fontId="16" fillId="0" borderId="0" xfId="0" applyNumberFormat="1" applyFont="1" applyAlignment="1" applyProtection="1">
      <alignment horizontal="center" vertical="center" wrapText="1"/>
      <protection locked="0"/>
    </xf>
    <xf numFmtId="0" fontId="22" fillId="0" borderId="0" xfId="0" applyFont="1" applyAlignment="1" applyProtection="1">
      <alignment horizontal="right" vertical="top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44" fontId="22" fillId="0" borderId="1" xfId="0" applyNumberFormat="1" applyFont="1" applyBorder="1" applyAlignment="1" applyProtection="1">
      <alignment horizontal="left" vertical="center" wrapText="1"/>
      <protection locked="0"/>
    </xf>
    <xf numFmtId="0" fontId="22" fillId="0" borderId="1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173" fontId="14" fillId="0" borderId="1" xfId="0" applyNumberFormat="1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3" fontId="20" fillId="0" borderId="0" xfId="0" applyNumberFormat="1" applyFont="1" applyAlignment="1">
      <alignment horizontal="center" vertical="center"/>
    </xf>
    <xf numFmtId="3" fontId="48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/>
    </xf>
    <xf numFmtId="0" fontId="22" fillId="0" borderId="0" xfId="3" applyFont="1" applyFill="1" applyAlignment="1" applyProtection="1">
      <alignment vertical="center"/>
      <protection locked="0"/>
    </xf>
    <xf numFmtId="0" fontId="49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16" fillId="0" borderId="0" xfId="0" applyFont="1" applyFill="1" applyAlignment="1" applyProtection="1">
      <alignment horizontal="center" vertical="center" wrapText="1"/>
      <protection locked="0"/>
    </xf>
    <xf numFmtId="3" fontId="4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4" fillId="0" borderId="1" xfId="0" applyFont="1" applyFill="1" applyBorder="1" applyAlignment="1">
      <alignment horizontal="center" vertical="center"/>
    </xf>
    <xf numFmtId="0" fontId="9" fillId="0" borderId="0" xfId="0" applyFont="1" applyFill="1" applyProtection="1">
      <protection locked="0"/>
    </xf>
    <xf numFmtId="3" fontId="9" fillId="0" borderId="0" xfId="0" applyNumberFormat="1" applyFont="1" applyFill="1" applyAlignment="1" applyProtection="1">
      <alignment horizontal="center" vertical="center"/>
      <protection locked="0"/>
    </xf>
    <xf numFmtId="0" fontId="22" fillId="0" borderId="0" xfId="3" applyFont="1" applyFill="1" applyAlignment="1" applyProtection="1">
      <alignment horizontal="left" vertical="center"/>
      <protection locked="0"/>
    </xf>
    <xf numFmtId="0" fontId="49" fillId="0" borderId="1" xfId="0" applyFont="1" applyFill="1" applyBorder="1" applyAlignment="1" applyProtection="1">
      <alignment horizontal="left" vertical="center" wrapText="1"/>
      <protection locked="0"/>
    </xf>
    <xf numFmtId="0" fontId="14" fillId="0" borderId="1" xfId="0" applyFont="1" applyFill="1" applyBorder="1" applyAlignment="1" applyProtection="1">
      <alignment horizontal="left" vertical="center" wrapText="1"/>
      <protection locked="0"/>
    </xf>
    <xf numFmtId="0" fontId="44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 applyProtection="1">
      <alignment horizontal="left" vertical="center" wrapText="1"/>
      <protection locked="0"/>
    </xf>
    <xf numFmtId="0" fontId="16" fillId="0" borderId="0" xfId="0" applyFont="1" applyFill="1" applyAlignment="1" applyProtection="1">
      <alignment horizontal="left" vertical="center" wrapText="1"/>
      <protection locked="0"/>
    </xf>
    <xf numFmtId="3" fontId="16" fillId="0" borderId="0" xfId="0" applyNumberFormat="1" applyFont="1" applyFill="1" applyAlignment="1" applyProtection="1">
      <alignment horizontal="right" vertical="center" wrapText="1"/>
      <protection locked="0"/>
    </xf>
    <xf numFmtId="164" fontId="10" fillId="0" borderId="6" xfId="16" applyNumberFormat="1" applyFont="1" applyBorder="1" applyAlignment="1">
      <alignment horizontal="center"/>
    </xf>
    <xf numFmtId="166" fontId="7" fillId="0" borderId="51" xfId="16" applyNumberFormat="1" applyFont="1" applyBorder="1" applyAlignment="1">
      <alignment vertical="center"/>
    </xf>
    <xf numFmtId="4" fontId="10" fillId="0" borderId="1" xfId="16" applyNumberFormat="1" applyFont="1" applyBorder="1" applyAlignment="1">
      <alignment horizontal="center"/>
    </xf>
    <xf numFmtId="165" fontId="10" fillId="0" borderId="1" xfId="16" applyNumberFormat="1" applyFont="1" applyBorder="1" applyAlignment="1">
      <alignment horizontal="center"/>
    </xf>
    <xf numFmtId="164" fontId="10" fillId="0" borderId="6" xfId="16" applyNumberFormat="1" applyFont="1" applyBorder="1" applyAlignment="1">
      <alignment horizontal="center" vertical="center"/>
    </xf>
    <xf numFmtId="164" fontId="10" fillId="0" borderId="52" xfId="16" applyNumberFormat="1" applyFont="1" applyBorder="1" applyAlignment="1">
      <alignment horizontal="center"/>
    </xf>
    <xf numFmtId="166" fontId="7" fillId="0" borderId="51" xfId="16" applyNumberFormat="1" applyFont="1" applyBorder="1"/>
    <xf numFmtId="164" fontId="51" fillId="0" borderId="0" xfId="9" applyNumberFormat="1" applyFont="1" applyAlignment="1">
      <alignment horizontal="left"/>
    </xf>
    <xf numFmtId="164" fontId="9" fillId="0" borderId="0" xfId="0" applyNumberFormat="1" applyFont="1"/>
    <xf numFmtId="164" fontId="7" fillId="0" borderId="5" xfId="15" applyNumberFormat="1" applyFont="1" applyBorder="1" applyAlignment="1">
      <alignment horizontal="center" vertical="center"/>
    </xf>
    <xf numFmtId="164" fontId="12" fillId="0" borderId="0" xfId="16" applyNumberFormat="1" applyFont="1" applyAlignment="1">
      <alignment vertical="center" wrapText="1"/>
    </xf>
    <xf numFmtId="164" fontId="26" fillId="0" borderId="0" xfId="7" applyNumberFormat="1" applyFont="1" applyAlignment="1">
      <alignment horizontal="right" vertical="center"/>
    </xf>
    <xf numFmtId="0" fontId="22" fillId="0" borderId="0" xfId="3" applyFont="1" applyFill="1" applyAlignment="1" applyProtection="1">
      <alignment horizontal="left" vertical="center" wrapText="1"/>
      <protection locked="0"/>
    </xf>
    <xf numFmtId="0" fontId="54" fillId="0" borderId="1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55" fillId="0" borderId="1" xfId="0" applyFont="1" applyBorder="1" applyAlignment="1" applyProtection="1">
      <alignment horizontal="center" vertical="center" wrapText="1"/>
      <protection locked="0"/>
    </xf>
    <xf numFmtId="0" fontId="55" fillId="0" borderId="1" xfId="0" applyFont="1" applyBorder="1" applyAlignment="1" applyProtection="1">
      <alignment vertical="center" wrapText="1"/>
      <protection locked="0"/>
    </xf>
    <xf numFmtId="0" fontId="55" fillId="0" borderId="0" xfId="0" applyFont="1" applyAlignment="1" applyProtection="1">
      <alignment vertical="center" wrapText="1"/>
      <protection locked="0"/>
    </xf>
    <xf numFmtId="0" fontId="56" fillId="0" borderId="0" xfId="0" applyFont="1" applyAlignment="1" applyProtection="1">
      <alignment horizontal="center" vertical="center" wrapText="1"/>
      <protection locked="0"/>
    </xf>
    <xf numFmtId="0" fontId="56" fillId="0" borderId="0" xfId="0" applyFont="1" applyAlignment="1" applyProtection="1">
      <alignment horizontal="left" vertical="center" wrapText="1"/>
      <protection locked="0"/>
    </xf>
    <xf numFmtId="173" fontId="56" fillId="0" borderId="0" xfId="0" applyNumberFormat="1" applyFont="1" applyAlignment="1" applyProtection="1">
      <alignment horizontal="left" vertical="center" wrapText="1"/>
      <protection locked="0"/>
    </xf>
    <xf numFmtId="0" fontId="56" fillId="0" borderId="0" xfId="0" applyFont="1" applyFill="1" applyAlignment="1" applyProtection="1">
      <alignment horizontal="left" vertical="center" wrapText="1"/>
      <protection locked="0"/>
    </xf>
    <xf numFmtId="0" fontId="56" fillId="0" borderId="0" xfId="0" applyFont="1" applyFill="1" applyAlignment="1" applyProtection="1">
      <alignment horizontal="center" vertical="center" wrapText="1"/>
      <protection locked="0"/>
    </xf>
    <xf numFmtId="3" fontId="56" fillId="0" borderId="0" xfId="0" applyNumberFormat="1" applyFont="1" applyFill="1" applyAlignment="1" applyProtection="1">
      <alignment horizontal="right" vertical="center" wrapText="1"/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Alignment="1" applyProtection="1">
      <alignment horizontal="center" vertical="center"/>
      <protection locked="0"/>
    </xf>
    <xf numFmtId="3" fontId="19" fillId="0" borderId="0" xfId="0" applyNumberFormat="1" applyFont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vertical="center" wrapText="1"/>
      <protection locked="0"/>
    </xf>
    <xf numFmtId="0" fontId="13" fillId="0" borderId="10" xfId="0" applyFont="1" applyBorder="1" applyAlignment="1" applyProtection="1">
      <alignment vertical="center" wrapText="1"/>
      <protection locked="0"/>
    </xf>
    <xf numFmtId="4" fontId="13" fillId="0" borderId="10" xfId="0" applyNumberFormat="1" applyFont="1" applyBorder="1" applyAlignment="1" applyProtection="1">
      <alignment vertical="center" wrapText="1"/>
      <protection locked="0"/>
    </xf>
    <xf numFmtId="4" fontId="13" fillId="0" borderId="11" xfId="0" applyNumberFormat="1" applyFont="1" applyBorder="1" applyAlignment="1" applyProtection="1">
      <alignment vertical="center" wrapText="1"/>
      <protection locked="0"/>
    </xf>
    <xf numFmtId="0" fontId="56" fillId="0" borderId="1" xfId="0" applyFont="1" applyBorder="1" applyAlignment="1" applyProtection="1">
      <alignment horizontal="center" vertical="center" wrapText="1"/>
      <protection locked="0"/>
    </xf>
    <xf numFmtId="0" fontId="22" fillId="0" borderId="10" xfId="0" applyFont="1" applyBorder="1" applyAlignment="1" applyProtection="1">
      <alignment vertical="center" wrapText="1"/>
      <protection locked="0"/>
    </xf>
    <xf numFmtId="0" fontId="54" fillId="6" borderId="1" xfId="0" applyFont="1" applyFill="1" applyBorder="1" applyAlignment="1">
      <alignment horizontal="center" vertical="center"/>
    </xf>
    <xf numFmtId="0" fontId="0" fillId="6" borderId="0" xfId="0" applyFill="1"/>
    <xf numFmtId="0" fontId="20" fillId="0" borderId="0" xfId="0" applyFont="1" applyBorder="1" applyAlignment="1" applyProtection="1">
      <alignment horizontal="left" vertical="center" wrapText="1"/>
      <protection locked="0"/>
    </xf>
    <xf numFmtId="0" fontId="55" fillId="0" borderId="0" xfId="0" applyFont="1" applyBorder="1" applyAlignment="1" applyProtection="1">
      <alignment horizontal="center" vertical="center" wrapText="1"/>
      <protection locked="0"/>
    </xf>
    <xf numFmtId="0" fontId="55" fillId="0" borderId="0" xfId="0" applyFont="1" applyBorder="1" applyAlignment="1" applyProtection="1">
      <alignment vertical="center" wrapText="1"/>
      <protection locked="0"/>
    </xf>
    <xf numFmtId="4" fontId="55" fillId="0" borderId="0" xfId="0" applyNumberFormat="1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57" fillId="0" borderId="0" xfId="0" applyFont="1"/>
    <xf numFmtId="4" fontId="0" fillId="0" borderId="0" xfId="0" applyNumberFormat="1"/>
    <xf numFmtId="0" fontId="58" fillId="0" borderId="1" xfId="0" applyFont="1" applyFill="1" applyBorder="1" applyAlignment="1">
      <alignment horizontal="left" vertical="center" wrapText="1"/>
    </xf>
    <xf numFmtId="0" fontId="13" fillId="0" borderId="0" xfId="0" applyFont="1" applyAlignment="1" applyProtection="1">
      <alignment horizontal="center" vertical="center" wrapText="1"/>
      <protection locked="0"/>
    </xf>
    <xf numFmtId="3" fontId="22" fillId="0" borderId="1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3" fontId="22" fillId="0" borderId="1" xfId="0" quotePrefix="1" applyNumberFormat="1" applyFont="1" applyBorder="1" applyAlignment="1" applyProtection="1">
      <alignment horizontal="center" vertical="center"/>
      <protection locked="0"/>
    </xf>
    <xf numFmtId="0" fontId="18" fillId="0" borderId="0" xfId="2" applyFont="1" applyBorder="1"/>
    <xf numFmtId="0" fontId="9" fillId="0" borderId="1" xfId="3" applyFont="1" applyBorder="1" applyAlignment="1">
      <alignment vertical="center" wrapText="1"/>
    </xf>
    <xf numFmtId="4" fontId="20" fillId="0" borderId="1" xfId="3" applyNumberFormat="1" applyFont="1" applyBorder="1" applyAlignment="1">
      <alignment vertical="center"/>
    </xf>
    <xf numFmtId="4" fontId="22" fillId="0" borderId="0" xfId="3" applyNumberFormat="1" applyFont="1" applyAlignment="1">
      <alignment vertical="center"/>
    </xf>
    <xf numFmtId="44" fontId="20" fillId="0" borderId="1" xfId="3" applyNumberFormat="1" applyFont="1" applyBorder="1" applyAlignment="1">
      <alignment horizontal="right" vertical="center"/>
    </xf>
    <xf numFmtId="44" fontId="19" fillId="0" borderId="1" xfId="3" applyNumberFormat="1" applyFont="1" applyBorder="1" applyAlignment="1">
      <alignment vertical="center"/>
    </xf>
    <xf numFmtId="44" fontId="19" fillId="0" borderId="0" xfId="3" applyNumberFormat="1" applyFont="1" applyAlignment="1">
      <alignment vertical="center"/>
    </xf>
    <xf numFmtId="44" fontId="20" fillId="0" borderId="0" xfId="3" applyNumberFormat="1" applyFont="1" applyBorder="1" applyAlignment="1">
      <alignment horizontal="right" vertical="center"/>
    </xf>
    <xf numFmtId="44" fontId="22" fillId="0" borderId="0" xfId="3" applyNumberFormat="1" applyFont="1" applyAlignment="1">
      <alignment vertical="center"/>
    </xf>
    <xf numFmtId="0" fontId="20" fillId="0" borderId="1" xfId="3" applyFont="1" applyBorder="1" applyAlignment="1">
      <alignment vertical="center"/>
    </xf>
    <xf numFmtId="0" fontId="18" fillId="0" borderId="1" xfId="2" applyFont="1" applyBorder="1"/>
    <xf numFmtId="0" fontId="46" fillId="0" borderId="0" xfId="18" applyFont="1" applyFill="1" applyAlignment="1">
      <alignment horizontal="left" wrapText="1"/>
    </xf>
    <xf numFmtId="44" fontId="46" fillId="0" borderId="0" xfId="18" applyNumberFormat="1" applyFont="1" applyFill="1" applyAlignment="1">
      <alignment horizontal="left"/>
    </xf>
    <xf numFmtId="49" fontId="25" fillId="0" borderId="0" xfId="18" applyNumberFormat="1" applyFont="1" applyFill="1" applyAlignment="1">
      <alignment horizontal="left"/>
    </xf>
    <xf numFmtId="0" fontId="25" fillId="0" borderId="0" xfId="18" applyFont="1" applyFill="1" applyAlignment="1">
      <alignment horizontal="left"/>
    </xf>
    <xf numFmtId="0" fontId="7" fillId="0" borderId="0" xfId="16" applyFont="1" applyFill="1"/>
    <xf numFmtId="0" fontId="7" fillId="0" borderId="0" xfId="18" applyFont="1" applyFill="1"/>
    <xf numFmtId="0" fontId="46" fillId="0" borderId="0" xfId="18" applyFont="1" applyFill="1" applyAlignment="1">
      <alignment horizontal="center" wrapText="1"/>
    </xf>
    <xf numFmtId="0" fontId="20" fillId="0" borderId="0" xfId="3" applyFont="1" applyFill="1" applyAlignment="1">
      <alignment vertical="center"/>
    </xf>
    <xf numFmtId="44" fontId="19" fillId="0" borderId="1" xfId="3" applyNumberFormat="1" applyFont="1" applyBorder="1" applyAlignment="1">
      <alignment horizontal="right" vertical="center"/>
    </xf>
    <xf numFmtId="169" fontId="9" fillId="0" borderId="0" xfId="0" applyNumberFormat="1" applyFont="1" applyAlignment="1">
      <alignment vertical="center"/>
    </xf>
    <xf numFmtId="4" fontId="19" fillId="0" borderId="1" xfId="3" applyNumberFormat="1" applyFont="1" applyBorder="1" applyAlignment="1">
      <alignment horizontal="right" vertical="center"/>
    </xf>
    <xf numFmtId="4" fontId="59" fillId="0" borderId="0" xfId="18" applyNumberFormat="1" applyFont="1" applyFill="1" applyAlignment="1">
      <alignment horizontal="right"/>
    </xf>
    <xf numFmtId="4" fontId="19" fillId="0" borderId="0" xfId="3" applyNumberFormat="1" applyFont="1" applyAlignment="1">
      <alignment horizontal="right" vertical="center"/>
    </xf>
    <xf numFmtId="4" fontId="25" fillId="0" borderId="0" xfId="18" applyNumberFormat="1" applyFont="1" applyFill="1" applyAlignment="1">
      <alignment horizontal="left"/>
    </xf>
    <xf numFmtId="44" fontId="56" fillId="0" borderId="0" xfId="2" applyNumberFormat="1" applyFont="1" applyAlignment="1">
      <alignment horizontal="right"/>
    </xf>
    <xf numFmtId="44" fontId="18" fillId="0" borderId="0" xfId="2" applyNumberFormat="1" applyFont="1"/>
    <xf numFmtId="44" fontId="56" fillId="0" borderId="1" xfId="2" applyNumberFormat="1" applyFont="1" applyBorder="1" applyAlignment="1">
      <alignment horizontal="right"/>
    </xf>
    <xf numFmtId="44" fontId="56" fillId="0" borderId="1" xfId="2" applyNumberFormat="1" applyFont="1" applyBorder="1"/>
    <xf numFmtId="44" fontId="19" fillId="0" borderId="0" xfId="3" applyNumberFormat="1" applyFont="1" applyAlignment="1">
      <alignment horizontal="right" vertical="center"/>
    </xf>
    <xf numFmtId="0" fontId="8" fillId="0" borderId="0" xfId="3" applyFont="1" applyAlignment="1">
      <alignment vertical="center"/>
    </xf>
    <xf numFmtId="0" fontId="46" fillId="0" borderId="20" xfId="3" applyFont="1" applyFill="1" applyBorder="1" applyAlignment="1">
      <alignment vertical="center" wrapText="1"/>
    </xf>
    <xf numFmtId="44" fontId="46" fillId="0" borderId="21" xfId="3" applyNumberFormat="1" applyFont="1" applyFill="1" applyBorder="1" applyAlignment="1">
      <alignment vertical="center"/>
    </xf>
    <xf numFmtId="171" fontId="52" fillId="0" borderId="21" xfId="3" applyNumberFormat="1" applyFont="1" applyFill="1" applyBorder="1" applyAlignment="1">
      <alignment vertical="center"/>
    </xf>
    <xf numFmtId="44" fontId="46" fillId="0" borderId="21" xfId="3" applyNumberFormat="1" applyFont="1" applyFill="1" applyBorder="1" applyAlignment="1">
      <alignment horizontal="right" vertical="center"/>
    </xf>
    <xf numFmtId="44" fontId="46" fillId="0" borderId="22" xfId="3" applyNumberFormat="1" applyFont="1" applyFill="1" applyBorder="1" applyAlignment="1">
      <alignment vertical="center"/>
    </xf>
    <xf numFmtId="0" fontId="8" fillId="0" borderId="0" xfId="3" applyFont="1" applyBorder="1" applyAlignment="1">
      <alignment vertical="center" wrapText="1"/>
    </xf>
    <xf numFmtId="44" fontId="8" fillId="0" borderId="0" xfId="3" applyNumberFormat="1" applyFont="1" applyBorder="1" applyAlignment="1">
      <alignment vertical="center"/>
    </xf>
    <xf numFmtId="166" fontId="8" fillId="0" borderId="0" xfId="3" applyNumberFormat="1" applyFont="1" applyBorder="1" applyAlignment="1">
      <alignment vertical="center"/>
    </xf>
    <xf numFmtId="44" fontId="8" fillId="0" borderId="0" xfId="3" applyNumberFormat="1" applyFont="1" applyBorder="1" applyAlignment="1">
      <alignment horizontal="right" vertical="center"/>
    </xf>
    <xf numFmtId="0" fontId="8" fillId="0" borderId="0" xfId="3" applyFont="1" applyBorder="1" applyAlignment="1">
      <alignment vertical="center"/>
    </xf>
    <xf numFmtId="166" fontId="19" fillId="0" borderId="1" xfId="3" applyNumberFormat="1" applyFont="1" applyBorder="1" applyAlignment="1">
      <alignment vertical="center"/>
    </xf>
    <xf numFmtId="0" fontId="20" fillId="0" borderId="0" xfId="3" applyFont="1" applyFill="1" applyBorder="1" applyAlignment="1">
      <alignment vertical="center" wrapText="1"/>
    </xf>
    <xf numFmtId="44" fontId="20" fillId="0" borderId="0" xfId="3" applyNumberFormat="1" applyFont="1" applyFill="1" applyBorder="1" applyAlignment="1">
      <alignment horizontal="right" vertical="center"/>
    </xf>
    <xf numFmtId="0" fontId="20" fillId="0" borderId="0" xfId="3" applyFont="1" applyFill="1" applyBorder="1" applyAlignment="1">
      <alignment vertical="center"/>
    </xf>
    <xf numFmtId="4" fontId="20" fillId="0" borderId="0" xfId="3" applyNumberFormat="1" applyFont="1" applyFill="1" applyBorder="1" applyAlignment="1">
      <alignment horizontal="right" vertical="center"/>
    </xf>
    <xf numFmtId="0" fontId="20" fillId="0" borderId="0" xfId="3" applyFont="1" applyBorder="1" applyAlignment="1">
      <alignment vertical="center" wrapText="1"/>
    </xf>
    <xf numFmtId="44" fontId="45" fillId="0" borderId="0" xfId="2" applyNumberFormat="1" applyFont="1" applyBorder="1"/>
    <xf numFmtId="0" fontId="46" fillId="0" borderId="0" xfId="16" applyFont="1" applyAlignment="1" applyProtection="1">
      <alignment horizontal="center" vertical="center"/>
      <protection locked="0"/>
    </xf>
    <xf numFmtId="164" fontId="46" fillId="0" borderId="0" xfId="16" applyNumberFormat="1" applyFont="1" applyAlignment="1" applyProtection="1">
      <alignment horizontal="center" vertical="center"/>
      <protection locked="0"/>
    </xf>
    <xf numFmtId="0" fontId="52" fillId="0" borderId="0" xfId="3" applyFont="1" applyAlignment="1" applyProtection="1">
      <alignment vertical="center"/>
      <protection locked="0"/>
    </xf>
    <xf numFmtId="0" fontId="52" fillId="0" borderId="0" xfId="3" applyFont="1" applyFill="1" applyAlignment="1" applyProtection="1">
      <alignment horizontal="left" vertical="center"/>
      <protection locked="0"/>
    </xf>
    <xf numFmtId="0" fontId="52" fillId="0" borderId="0" xfId="3" applyFont="1" applyFill="1" applyAlignment="1" applyProtection="1">
      <alignment vertical="center"/>
      <protection locked="0"/>
    </xf>
    <xf numFmtId="2" fontId="49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4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3" applyFont="1" applyFill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3" fontId="16" fillId="0" borderId="0" xfId="0" applyNumberFormat="1" applyFont="1" applyFill="1" applyAlignment="1" applyProtection="1">
      <alignment horizontal="center" vertical="center" wrapText="1"/>
      <protection locked="0"/>
    </xf>
    <xf numFmtId="3" fontId="56" fillId="0" borderId="0" xfId="0" applyNumberFormat="1" applyFont="1" applyFill="1" applyAlignment="1" applyProtection="1">
      <alignment horizontal="center" vertical="center" wrapText="1"/>
      <protection locked="0"/>
    </xf>
    <xf numFmtId="1" fontId="22" fillId="0" borderId="0" xfId="3" applyNumberFormat="1" applyFont="1" applyFill="1" applyAlignment="1" applyProtection="1">
      <alignment horizontal="center" vertical="center"/>
      <protection locked="0"/>
    </xf>
    <xf numFmtId="1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1" fontId="0" fillId="0" borderId="0" xfId="0" applyNumberFormat="1" applyAlignment="1">
      <alignment horizontal="center"/>
    </xf>
    <xf numFmtId="1" fontId="16" fillId="0" borderId="0" xfId="0" applyNumberFormat="1" applyFont="1" applyFill="1" applyAlignment="1" applyProtection="1">
      <alignment horizontal="center" vertical="center" wrapText="1"/>
      <protection locked="0"/>
    </xf>
    <xf numFmtId="1" fontId="56" fillId="0" borderId="0" xfId="0" applyNumberFormat="1" applyFont="1" applyFill="1" applyAlignment="1" applyProtection="1">
      <alignment horizontal="center" vertical="center" wrapText="1"/>
      <protection locked="0"/>
    </xf>
    <xf numFmtId="0" fontId="52" fillId="0" borderId="0" xfId="3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60" fillId="0" borderId="26" xfId="7" applyFont="1" applyBorder="1" applyAlignment="1">
      <alignment horizontal="left" vertical="center"/>
    </xf>
    <xf numFmtId="169" fontId="7" fillId="5" borderId="51" xfId="16" applyNumberFormat="1" applyFont="1" applyFill="1" applyBorder="1" applyAlignment="1">
      <alignment horizontal="right" vertical="center"/>
    </xf>
    <xf numFmtId="169" fontId="7" fillId="5" borderId="5" xfId="16" applyNumberFormat="1" applyFont="1" applyFill="1" applyBorder="1" applyAlignment="1">
      <alignment horizontal="right" vertical="center"/>
    </xf>
    <xf numFmtId="166" fontId="7" fillId="5" borderId="5" xfId="16" applyNumberFormat="1" applyFont="1" applyFill="1" applyBorder="1" applyAlignment="1">
      <alignment vertical="center"/>
    </xf>
    <xf numFmtId="169" fontId="7" fillId="5" borderId="51" xfId="16" applyNumberFormat="1" applyFont="1" applyFill="1" applyBorder="1" applyAlignment="1">
      <alignment horizontal="right"/>
    </xf>
    <xf numFmtId="169" fontId="7" fillId="5" borderId="5" xfId="16" applyNumberFormat="1" applyFont="1" applyFill="1" applyBorder="1" applyAlignment="1">
      <alignment horizontal="right"/>
    </xf>
    <xf numFmtId="167" fontId="22" fillId="5" borderId="1" xfId="9" applyNumberFormat="1" applyFont="1" applyFill="1" applyBorder="1" applyAlignment="1">
      <alignment horizontal="right"/>
    </xf>
    <xf numFmtId="166" fontId="7" fillId="5" borderId="51" xfId="16" applyNumberFormat="1" applyFont="1" applyFill="1" applyBorder="1" applyAlignment="1">
      <alignment vertical="center"/>
    </xf>
    <xf numFmtId="0" fontId="5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 applyProtection="1">
      <alignment horizontal="center" vertical="center" wrapText="1"/>
      <protection locked="0"/>
    </xf>
    <xf numFmtId="3" fontId="14" fillId="5" borderId="1" xfId="0" applyNumberFormat="1" applyFont="1" applyFill="1" applyBorder="1" applyAlignment="1" applyProtection="1">
      <alignment horizontal="center" vertical="center"/>
      <protection locked="0"/>
    </xf>
    <xf numFmtId="3" fontId="16" fillId="5" borderId="1" xfId="0" applyNumberFormat="1" applyFont="1" applyFill="1" applyBorder="1" applyAlignment="1" applyProtection="1">
      <alignment vertical="center" wrapText="1"/>
      <protection locked="0"/>
    </xf>
    <xf numFmtId="3" fontId="22" fillId="5" borderId="1" xfId="0" applyNumberFormat="1" applyFont="1" applyFill="1" applyBorder="1" applyAlignment="1" applyProtection="1">
      <alignment horizontal="center" vertical="center"/>
      <protection locked="0"/>
    </xf>
    <xf numFmtId="1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44" fontId="56" fillId="5" borderId="1" xfId="2" applyNumberFormat="1" applyFont="1" applyFill="1" applyBorder="1" applyAlignment="1">
      <alignment horizontal="right"/>
    </xf>
    <xf numFmtId="0" fontId="16" fillId="0" borderId="39" xfId="7" applyFont="1" applyBorder="1" applyAlignment="1">
      <alignment horizontal="left" vertical="center" wrapText="1"/>
    </xf>
    <xf numFmtId="0" fontId="16" fillId="0" borderId="40" xfId="7" applyFont="1" applyBorder="1" applyAlignment="1">
      <alignment horizontal="left" vertical="center" wrapText="1"/>
    </xf>
    <xf numFmtId="0" fontId="16" fillId="0" borderId="2" xfId="7" applyFont="1" applyBorder="1" applyAlignment="1">
      <alignment horizontal="left" vertical="center" wrapText="1"/>
    </xf>
    <xf numFmtId="0" fontId="16" fillId="0" borderId="41" xfId="7" applyFont="1" applyBorder="1" applyAlignment="1">
      <alignment horizontal="left" vertical="center" wrapText="1"/>
    </xf>
    <xf numFmtId="0" fontId="21" fillId="0" borderId="42" xfId="7" applyFont="1" applyBorder="1" applyAlignment="1">
      <alignment horizontal="left" vertical="center" wrapText="1"/>
    </xf>
    <xf numFmtId="0" fontId="21" fillId="0" borderId="43" xfId="7" applyFont="1" applyBorder="1" applyAlignment="1">
      <alignment horizontal="left" vertical="center" wrapText="1"/>
    </xf>
    <xf numFmtId="0" fontId="18" fillId="0" borderId="15" xfId="7" applyFont="1" applyBorder="1" applyAlignment="1">
      <alignment horizontal="center" vertical="center" wrapText="1"/>
    </xf>
    <xf numFmtId="0" fontId="18" fillId="0" borderId="30" xfId="7" applyFont="1" applyBorder="1" applyAlignment="1">
      <alignment horizontal="center" vertical="center" wrapText="1"/>
    </xf>
    <xf numFmtId="0" fontId="13" fillId="0" borderId="44" xfId="7" applyFont="1" applyBorder="1" applyAlignment="1">
      <alignment horizontal="left" vertical="center" wrapText="1"/>
    </xf>
    <xf numFmtId="0" fontId="13" fillId="0" borderId="45" xfId="7" applyFont="1" applyBorder="1" applyAlignment="1">
      <alignment horizontal="left" vertical="center" wrapText="1"/>
    </xf>
    <xf numFmtId="0" fontId="22" fillId="0" borderId="46" xfId="7" applyFont="1" applyBorder="1" applyAlignment="1">
      <alignment horizontal="left" vertical="center" wrapText="1"/>
    </xf>
    <xf numFmtId="0" fontId="22" fillId="0" borderId="47" xfId="7" applyFont="1" applyBorder="1" applyAlignment="1">
      <alignment horizontal="left" vertical="center" wrapText="1"/>
    </xf>
    <xf numFmtId="0" fontId="45" fillId="0" borderId="2" xfId="7" applyFont="1" applyBorder="1" applyAlignment="1">
      <alignment horizontal="left" vertical="center" wrapText="1"/>
    </xf>
    <xf numFmtId="0" fontId="45" fillId="0" borderId="41" xfId="7" applyFont="1" applyBorder="1" applyAlignment="1">
      <alignment horizontal="left" vertical="center" wrapText="1"/>
    </xf>
    <xf numFmtId="0" fontId="16" fillId="0" borderId="23" xfId="7" applyFont="1" applyBorder="1" applyAlignment="1">
      <alignment horizontal="left" vertical="top" wrapText="1"/>
    </xf>
    <xf numFmtId="0" fontId="16" fillId="0" borderId="31" xfId="7" applyFont="1" applyBorder="1" applyAlignment="1">
      <alignment horizontal="left" vertical="top" wrapText="1"/>
    </xf>
    <xf numFmtId="49" fontId="16" fillId="0" borderId="6" xfId="7" applyNumberFormat="1" applyFont="1" applyBorder="1" applyAlignment="1">
      <alignment horizontal="left" vertical="center" wrapText="1"/>
    </xf>
    <xf numFmtId="49" fontId="16" fillId="0" borderId="27" xfId="7" applyNumberFormat="1" applyFont="1" applyBorder="1" applyAlignment="1">
      <alignment horizontal="left" vertical="center" wrapText="1"/>
    </xf>
    <xf numFmtId="0" fontId="16" fillId="0" borderId="34" xfId="7" applyFont="1" applyBorder="1" applyAlignment="1">
      <alignment horizontal="left" vertical="top" wrapText="1"/>
    </xf>
    <xf numFmtId="0" fontId="16" fillId="0" borderId="35" xfId="7" applyFont="1" applyBorder="1" applyAlignment="1">
      <alignment horizontal="left" vertical="top" wrapText="1"/>
    </xf>
    <xf numFmtId="0" fontId="16" fillId="0" borderId="36" xfId="7" applyFont="1" applyBorder="1" applyAlignment="1">
      <alignment horizontal="left" vertical="top" wrapText="1"/>
    </xf>
    <xf numFmtId="0" fontId="16" fillId="0" borderId="16" xfId="7" applyFont="1" applyBorder="1" applyAlignment="1">
      <alignment horizontal="left" vertical="top" wrapText="1"/>
    </xf>
    <xf numFmtId="0" fontId="16" fillId="0" borderId="37" xfId="7" applyFont="1" applyBorder="1" applyAlignment="1">
      <alignment horizontal="left" vertical="top" wrapText="1"/>
    </xf>
    <xf numFmtId="0" fontId="16" fillId="0" borderId="38" xfId="7" applyFont="1" applyBorder="1" applyAlignment="1">
      <alignment horizontal="left" vertical="top" wrapText="1"/>
    </xf>
    <xf numFmtId="0" fontId="13" fillId="0" borderId="23" xfId="7" applyFont="1" applyBorder="1" applyAlignment="1">
      <alignment horizontal="left" vertical="center" wrapText="1"/>
    </xf>
    <xf numFmtId="0" fontId="13" fillId="0" borderId="31" xfId="7" applyFont="1" applyBorder="1" applyAlignment="1">
      <alignment horizontal="left" vertical="center" wrapText="1"/>
    </xf>
    <xf numFmtId="0" fontId="36" fillId="0" borderId="28" xfId="0" applyFont="1" applyBorder="1" applyAlignment="1">
      <alignment horizontal="center" vertical="center" wrapText="1"/>
    </xf>
    <xf numFmtId="0" fontId="23" fillId="0" borderId="28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16" fillId="0" borderId="15" xfId="7" applyFont="1" applyBorder="1" applyAlignment="1">
      <alignment horizontal="center" vertical="center" wrapText="1"/>
    </xf>
    <xf numFmtId="0" fontId="16" fillId="0" borderId="30" xfId="7" applyFont="1" applyBorder="1" applyAlignment="1">
      <alignment horizontal="center" vertical="center" wrapText="1"/>
    </xf>
    <xf numFmtId="0" fontId="16" fillId="0" borderId="23" xfId="7" applyFont="1" applyBorder="1" applyAlignment="1">
      <alignment horizontal="left" vertical="top"/>
    </xf>
    <xf numFmtId="0" fontId="16" fillId="0" borderId="31" xfId="7" applyFont="1" applyBorder="1" applyAlignment="1">
      <alignment horizontal="left" vertical="top"/>
    </xf>
    <xf numFmtId="0" fontId="16" fillId="0" borderId="32" xfId="7" applyFont="1" applyBorder="1" applyAlignment="1">
      <alignment horizontal="left" vertical="top" wrapText="1"/>
    </xf>
    <xf numFmtId="0" fontId="16" fillId="0" borderId="32" xfId="7" applyFont="1" applyBorder="1" applyAlignment="1">
      <alignment horizontal="left" vertical="top"/>
    </xf>
    <xf numFmtId="0" fontId="16" fillId="0" borderId="33" xfId="7" applyFont="1" applyBorder="1" applyAlignment="1">
      <alignment horizontal="left" vertical="top"/>
    </xf>
    <xf numFmtId="0" fontId="14" fillId="0" borderId="1" xfId="0" applyFont="1" applyBorder="1" applyAlignment="1" applyProtection="1">
      <alignment horizontal="center" vertical="center"/>
      <protection locked="0"/>
    </xf>
    <xf numFmtId="3" fontId="9" fillId="0" borderId="48" xfId="0" applyNumberFormat="1" applyFont="1" applyBorder="1" applyAlignment="1" applyProtection="1">
      <alignment horizontal="center" vertical="center"/>
      <protection locked="0"/>
    </xf>
    <xf numFmtId="3" fontId="9" fillId="0" borderId="50" xfId="0" applyNumberFormat="1" applyFont="1" applyBorder="1" applyAlignment="1" applyProtection="1">
      <alignment horizontal="center" vertical="center"/>
      <protection locked="0"/>
    </xf>
    <xf numFmtId="3" fontId="9" fillId="0" borderId="49" xfId="0" applyNumberFormat="1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173" fontId="14" fillId="0" borderId="1" xfId="0" applyNumberFormat="1" applyFont="1" applyBorder="1" applyAlignment="1" applyProtection="1">
      <alignment horizontal="center" vertical="center"/>
      <protection locked="0"/>
    </xf>
    <xf numFmtId="0" fontId="14" fillId="0" borderId="48" xfId="0" applyFont="1" applyBorder="1" applyAlignment="1" applyProtection="1">
      <alignment horizontal="left" vertical="center" wrapText="1"/>
      <protection locked="0"/>
    </xf>
    <xf numFmtId="0" fontId="14" fillId="0" borderId="49" xfId="0" applyFont="1" applyBorder="1" applyAlignment="1" applyProtection="1">
      <alignment horizontal="left" vertical="center" wrapText="1"/>
      <protection locked="0"/>
    </xf>
    <xf numFmtId="3" fontId="9" fillId="0" borderId="48" xfId="0" quotePrefix="1" applyNumberFormat="1" applyFont="1" applyBorder="1" applyAlignment="1" applyProtection="1">
      <alignment horizontal="center" vertical="center"/>
      <protection locked="0"/>
    </xf>
    <xf numFmtId="173" fontId="44" fillId="6" borderId="1" xfId="0" applyNumberFormat="1" applyFont="1" applyFill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left" vertical="center" wrapText="1"/>
      <protection locked="0"/>
    </xf>
    <xf numFmtId="44" fontId="22" fillId="0" borderId="1" xfId="0" applyNumberFormat="1" applyFont="1" applyBorder="1" applyAlignment="1" applyProtection="1">
      <alignment horizontal="left" vertical="center" wrapText="1"/>
      <protection locked="0"/>
    </xf>
    <xf numFmtId="0" fontId="12" fillId="0" borderId="0" xfId="0" applyFont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0" fontId="13" fillId="0" borderId="9" xfId="0" applyFont="1" applyBorder="1" applyAlignment="1" applyProtection="1">
      <alignment horizontal="left" vertical="center" wrapText="1"/>
      <protection locked="0"/>
    </xf>
    <xf numFmtId="0" fontId="13" fillId="0" borderId="11" xfId="0" applyFont="1" applyBorder="1" applyAlignment="1" applyProtection="1">
      <alignment horizontal="left" vertical="center" wrapText="1"/>
      <protection locked="0"/>
    </xf>
    <xf numFmtId="4" fontId="16" fillId="0" borderId="1" xfId="0" applyNumberFormat="1" applyFont="1" applyBorder="1" applyAlignment="1" applyProtection="1">
      <alignment horizontal="center" vertical="center" wrapText="1"/>
      <protection locked="0"/>
    </xf>
    <xf numFmtId="4" fontId="16" fillId="0" borderId="9" xfId="0" applyNumberFormat="1" applyFont="1" applyBorder="1" applyAlignment="1" applyProtection="1">
      <alignment horizontal="center" vertical="center" wrapText="1"/>
      <protection locked="0"/>
    </xf>
    <xf numFmtId="4" fontId="16" fillId="0" borderId="11" xfId="0" applyNumberFormat="1" applyFont="1" applyBorder="1" applyAlignment="1" applyProtection="1">
      <alignment horizontal="center" vertical="center" wrapText="1"/>
      <protection locked="0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20" fillId="0" borderId="9" xfId="0" applyFont="1" applyBorder="1" applyAlignment="1" applyProtection="1">
      <alignment horizontal="left" vertical="center" wrapText="1"/>
      <protection locked="0"/>
    </xf>
    <xf numFmtId="0" fontId="20" fillId="0" borderId="11" xfId="0" applyFont="1" applyBorder="1" applyAlignment="1" applyProtection="1">
      <alignment horizontal="left" vertical="center" wrapText="1"/>
      <protection locked="0"/>
    </xf>
    <xf numFmtId="4" fontId="21" fillId="0" borderId="1" xfId="0" applyNumberFormat="1" applyFont="1" applyBorder="1" applyAlignment="1" applyProtection="1">
      <alignment horizontal="center" vertical="center" wrapText="1"/>
      <protection locked="0"/>
    </xf>
    <xf numFmtId="4" fontId="55" fillId="6" borderId="9" xfId="0" applyNumberFormat="1" applyFont="1" applyFill="1" applyBorder="1" applyAlignment="1" applyProtection="1">
      <alignment horizontal="center" vertical="center" wrapText="1"/>
      <protection locked="0"/>
    </xf>
    <xf numFmtId="4" fontId="55" fillId="6" borderId="11" xfId="0" applyNumberFormat="1" applyFont="1" applyFill="1" applyBorder="1" applyAlignment="1" applyProtection="1">
      <alignment horizontal="center" vertical="center" wrapText="1"/>
      <protection locked="0"/>
    </xf>
    <xf numFmtId="4" fontId="55" fillId="0" borderId="9" xfId="0" applyNumberFormat="1" applyFont="1" applyBorder="1" applyAlignment="1" applyProtection="1">
      <alignment horizontal="center" vertical="center" wrapText="1"/>
    </xf>
    <xf numFmtId="4" fontId="55" fillId="0" borderId="11" xfId="0" applyNumberFormat="1" applyFont="1" applyBorder="1" applyAlignment="1" applyProtection="1">
      <alignment horizontal="center" vertical="center" wrapText="1"/>
    </xf>
    <xf numFmtId="4" fontId="55" fillId="0" borderId="9" xfId="0" applyNumberFormat="1" applyFont="1" applyBorder="1" applyAlignment="1" applyProtection="1">
      <alignment horizontal="center" vertical="center" wrapText="1"/>
      <protection locked="0"/>
    </xf>
    <xf numFmtId="4" fontId="55" fillId="0" borderId="11" xfId="0" applyNumberFormat="1" applyFont="1" applyBorder="1" applyAlignment="1" applyProtection="1">
      <alignment horizontal="center" vertical="center" wrapText="1"/>
      <protection locked="0"/>
    </xf>
    <xf numFmtId="3" fontId="22" fillId="0" borderId="48" xfId="0" applyNumberFormat="1" applyFont="1" applyBorder="1" applyAlignment="1" applyProtection="1">
      <alignment horizontal="center" vertical="center"/>
      <protection locked="0"/>
    </xf>
    <xf numFmtId="3" fontId="22" fillId="0" borderId="50" xfId="0" applyNumberFormat="1" applyFont="1" applyBorder="1" applyAlignment="1" applyProtection="1">
      <alignment horizontal="center" vertical="center"/>
      <protection locked="0"/>
    </xf>
    <xf numFmtId="3" fontId="22" fillId="0" borderId="49" xfId="0" applyNumberFormat="1" applyFont="1" applyBorder="1" applyAlignment="1" applyProtection="1">
      <alignment horizontal="center" vertical="center"/>
      <protection locked="0"/>
    </xf>
    <xf numFmtId="3" fontId="22" fillId="0" borderId="48" xfId="0" quotePrefix="1" applyNumberFormat="1" applyFont="1" applyBorder="1" applyAlignment="1" applyProtection="1">
      <alignment horizontal="center" vertical="center"/>
      <protection locked="0"/>
    </xf>
    <xf numFmtId="4" fontId="21" fillId="0" borderId="9" xfId="0" applyNumberFormat="1" applyFont="1" applyBorder="1" applyAlignment="1" applyProtection="1">
      <alignment horizontal="center" vertical="center" wrapText="1"/>
      <protection locked="0"/>
    </xf>
    <xf numFmtId="4" fontId="21" fillId="0" borderId="11" xfId="0" applyNumberFormat="1" applyFont="1" applyBorder="1" applyAlignment="1" applyProtection="1">
      <alignment horizontal="center" vertical="center" wrapText="1"/>
      <protection locked="0"/>
    </xf>
    <xf numFmtId="0" fontId="21" fillId="0" borderId="9" xfId="0" applyFont="1" applyBorder="1" applyAlignment="1" applyProtection="1">
      <alignment horizontal="center" vertical="center" wrapText="1"/>
      <protection locked="0"/>
    </xf>
    <xf numFmtId="0" fontId="21" fillId="0" borderId="11" xfId="0" applyFont="1" applyBorder="1" applyAlignment="1" applyProtection="1">
      <alignment horizontal="center" vertical="center" wrapText="1"/>
      <protection locked="0"/>
    </xf>
    <xf numFmtId="0" fontId="15" fillId="0" borderId="0" xfId="18" applyFont="1" applyAlignment="1">
      <alignment horizontal="left" vertical="top" wrapText="1"/>
    </xf>
  </cellXfs>
  <cellStyles count="26">
    <cellStyle name="Excel Built-in Normal" xfId="1" xr:uid="{00000000-0005-0000-0000-000000000000}"/>
    <cellStyle name="Excel Built-in Normal 1" xfId="2" xr:uid="{00000000-0005-0000-0000-000001000000}"/>
    <cellStyle name="Excel Built-in Normal 2" xfId="3" xr:uid="{00000000-0005-0000-0000-000002000000}"/>
    <cellStyle name="Hodnota průvodce daty" xfId="4" xr:uid="{00000000-0005-0000-0000-000003000000}"/>
    <cellStyle name="Kategorie průvodce daty" xfId="5" xr:uid="{00000000-0005-0000-0000-000004000000}"/>
    <cellStyle name="Nadpis průvodce daty" xfId="6" xr:uid="{00000000-0005-0000-0000-000005000000}"/>
    <cellStyle name="Normální" xfId="0" builtinId="0"/>
    <cellStyle name="Normální 10" xfId="25" xr:uid="{7F19F49A-B40D-410B-9CA2-3724CEB1328C}"/>
    <cellStyle name="normální 2" xfId="7" xr:uid="{00000000-0005-0000-0000-000007000000}"/>
    <cellStyle name="normální 3" xfId="8" xr:uid="{00000000-0005-0000-0000-000008000000}"/>
    <cellStyle name="normální 4" xfId="9" xr:uid="{00000000-0005-0000-0000-000009000000}"/>
    <cellStyle name="normální 5" xfId="10" xr:uid="{00000000-0005-0000-0000-00000A000000}"/>
    <cellStyle name="normální 5 2" xfId="23" xr:uid="{2411C3A6-74FE-413D-A160-AF035F81F827}"/>
    <cellStyle name="normální 6" xfId="11" xr:uid="{00000000-0005-0000-0000-00000B000000}"/>
    <cellStyle name="Normální 7" xfId="12" xr:uid="{00000000-0005-0000-0000-00000C000000}"/>
    <cellStyle name="Normální 8" xfId="22" xr:uid="{5A4BC9B6-BF6B-4C70-8635-7B4A0E50B8B3}"/>
    <cellStyle name="Normální 9" xfId="24" xr:uid="{972B9616-4ECD-45C5-8EDF-1DE821D3FAE4}"/>
    <cellStyle name="normální_Ceník - ostrý_vykaz_anna26_05 2" xfId="13" xr:uid="{00000000-0005-0000-0000-00000D000000}"/>
    <cellStyle name="normální_Rostliny_kvet_seznamJENA" xfId="14" xr:uid="{00000000-0005-0000-0000-00000E000000}"/>
    <cellStyle name="normální_rozpocet_vzor 2" xfId="15" xr:uid="{00000000-0005-0000-0000-00000F000000}"/>
    <cellStyle name="normální_Rozpočet-finalni" xfId="16" xr:uid="{00000000-0005-0000-0000-000010000000}"/>
    <cellStyle name="normální_vykaz_anna26_05" xfId="17" xr:uid="{00000000-0005-0000-0000-000011000000}"/>
    <cellStyle name="normální_vykaz_anna26_05 2" xfId="18" xr:uid="{00000000-0005-0000-0000-000012000000}"/>
    <cellStyle name="Položka průvodce daty" xfId="19" xr:uid="{00000000-0005-0000-0000-000013000000}"/>
    <cellStyle name="Roh průvodce daty" xfId="20" xr:uid="{00000000-0005-0000-0000-000014000000}"/>
    <cellStyle name="Výsledek průvodce daty" xfId="21" xr:uid="{00000000-0005-0000-0000-000015000000}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9</xdr:row>
      <xdr:rowOff>114300</xdr:rowOff>
    </xdr:from>
    <xdr:to>
      <xdr:col>1</xdr:col>
      <xdr:colOff>590550</xdr:colOff>
      <xdr:row>12</xdr:row>
      <xdr:rowOff>209550</xdr:rowOff>
    </xdr:to>
    <xdr:pic>
      <xdr:nvPicPr>
        <xdr:cNvPr id="50771" name="Obrázek 2" descr="OFFICE-Logo_SAFE_TREES_color_cmyk">
          <a:extLst>
            <a:ext uri="{FF2B5EF4-FFF2-40B4-BE49-F238E27FC236}">
              <a16:creationId xmlns:a16="http://schemas.microsoft.com/office/drawing/2014/main" id="{7514B3E3-A44C-4CBD-8632-09B754212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133600"/>
          <a:ext cx="1781175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view="pageBreakPreview" zoomScaleSheetLayoutView="100" workbookViewId="0">
      <selection activeCell="M13" sqref="M13"/>
    </sheetView>
  </sheetViews>
  <sheetFormatPr defaultColWidth="9.140625" defaultRowHeight="13.5" x14ac:dyDescent="0.25"/>
  <cols>
    <col min="1" max="1" width="18.28515625" style="7" customWidth="1"/>
    <col min="2" max="2" width="9.85546875" style="7" customWidth="1"/>
    <col min="3" max="5" width="9.140625" style="7"/>
    <col min="6" max="6" width="5.85546875" style="7" customWidth="1"/>
    <col min="7" max="8" width="9.140625" style="7"/>
    <col min="9" max="9" width="6.42578125" style="7" customWidth="1"/>
    <col min="10" max="16384" width="9.140625" style="7"/>
  </cols>
  <sheetData>
    <row r="1" spans="1:9" ht="22.9" customHeight="1" x14ac:dyDescent="0.25">
      <c r="A1" s="162" t="s">
        <v>0</v>
      </c>
      <c r="B1" s="464" t="s">
        <v>334</v>
      </c>
      <c r="C1" s="464"/>
      <c r="D1" s="464"/>
      <c r="E1" s="464"/>
      <c r="F1" s="464"/>
      <c r="G1" s="464"/>
      <c r="H1" s="464"/>
      <c r="I1" s="465"/>
    </row>
    <row r="2" spans="1:9" ht="15.6" customHeight="1" x14ac:dyDescent="0.25">
      <c r="A2" s="163" t="s">
        <v>2</v>
      </c>
      <c r="B2" s="466" t="s">
        <v>3</v>
      </c>
      <c r="C2" s="466"/>
      <c r="D2" s="466"/>
      <c r="E2" s="466"/>
      <c r="F2" s="466"/>
      <c r="G2" s="466"/>
      <c r="H2" s="466"/>
      <c r="I2" s="467"/>
    </row>
    <row r="3" spans="1:9" ht="31.5" customHeight="1" x14ac:dyDescent="0.25">
      <c r="A3" s="163" t="s">
        <v>1</v>
      </c>
      <c r="B3" s="476" t="s">
        <v>336</v>
      </c>
      <c r="C3" s="476"/>
      <c r="D3" s="476"/>
      <c r="E3" s="476"/>
      <c r="F3" s="476"/>
      <c r="G3" s="476"/>
      <c r="H3" s="476"/>
      <c r="I3" s="477"/>
    </row>
    <row r="4" spans="1:9" ht="14.25" thickBot="1" x14ac:dyDescent="0.3">
      <c r="A4" s="164"/>
      <c r="B4" s="8"/>
      <c r="C4" s="8"/>
      <c r="D4" s="8"/>
      <c r="E4" s="8"/>
      <c r="F4" s="8"/>
      <c r="G4" s="8"/>
      <c r="H4" s="8"/>
      <c r="I4" s="169"/>
    </row>
    <row r="5" spans="1:9" ht="44.25" customHeight="1" thickBot="1" x14ac:dyDescent="0.3">
      <c r="A5" s="170" t="s">
        <v>4</v>
      </c>
      <c r="B5" s="449" t="s">
        <v>383</v>
      </c>
      <c r="C5" s="196"/>
      <c r="D5" s="196"/>
      <c r="E5" s="196"/>
      <c r="F5" s="196"/>
      <c r="G5" s="196"/>
      <c r="H5" s="196"/>
      <c r="I5" s="197"/>
    </row>
    <row r="6" spans="1:9" ht="14.25" thickBot="1" x14ac:dyDescent="0.3">
      <c r="A6" s="165"/>
      <c r="I6" s="166"/>
    </row>
    <row r="7" spans="1:9" ht="12" customHeight="1" x14ac:dyDescent="0.25">
      <c r="A7" s="468" t="s">
        <v>5</v>
      </c>
      <c r="B7" s="469"/>
      <c r="C7" s="472" t="s">
        <v>6</v>
      </c>
      <c r="D7" s="472"/>
      <c r="E7" s="472"/>
      <c r="F7" s="473"/>
      <c r="G7" s="9" t="s">
        <v>7</v>
      </c>
      <c r="H7" s="474" t="s">
        <v>8</v>
      </c>
      <c r="I7" s="475"/>
    </row>
    <row r="8" spans="1:9" ht="23.85" customHeight="1" x14ac:dyDescent="0.25">
      <c r="A8" s="470" t="s">
        <v>141</v>
      </c>
      <c r="B8" s="471"/>
      <c r="C8" s="478" t="s">
        <v>9</v>
      </c>
      <c r="D8" s="478"/>
      <c r="E8" s="478"/>
      <c r="F8" s="479"/>
      <c r="G8" s="205" t="s">
        <v>10</v>
      </c>
      <c r="H8" s="480" t="s">
        <v>337</v>
      </c>
      <c r="I8" s="481"/>
    </row>
    <row r="9" spans="1:9" ht="12" customHeight="1" x14ac:dyDescent="0.25">
      <c r="A9" s="470" t="s">
        <v>11</v>
      </c>
      <c r="B9" s="471"/>
      <c r="C9" s="488" t="s">
        <v>12</v>
      </c>
      <c r="D9" s="488"/>
      <c r="E9" s="488"/>
      <c r="F9" s="489"/>
      <c r="G9" s="10" t="s">
        <v>13</v>
      </c>
      <c r="H9" s="482" t="s">
        <v>14</v>
      </c>
      <c r="I9" s="483"/>
    </row>
    <row r="10" spans="1:9" ht="20.25" customHeight="1" x14ac:dyDescent="0.25">
      <c r="A10" s="493"/>
      <c r="B10" s="494"/>
      <c r="C10" s="495" t="s">
        <v>15</v>
      </c>
      <c r="D10" s="495"/>
      <c r="E10" s="495"/>
      <c r="F10" s="496"/>
      <c r="G10" s="490" t="s">
        <v>384</v>
      </c>
      <c r="H10" s="484"/>
      <c r="I10" s="485"/>
    </row>
    <row r="11" spans="1:9" ht="12.95" customHeight="1" x14ac:dyDescent="0.25">
      <c r="A11" s="165"/>
      <c r="C11" s="488"/>
      <c r="D11" s="488"/>
      <c r="E11" s="488"/>
      <c r="F11" s="489"/>
      <c r="G11" s="491"/>
      <c r="H11" s="484"/>
      <c r="I11" s="485"/>
    </row>
    <row r="12" spans="1:9" ht="12.95" customHeight="1" x14ac:dyDescent="0.25">
      <c r="A12" s="165"/>
      <c r="C12" s="495"/>
      <c r="D12" s="495"/>
      <c r="E12" s="495"/>
      <c r="F12" s="496"/>
      <c r="G12" s="491"/>
      <c r="H12" s="484"/>
      <c r="I12" s="485"/>
    </row>
    <row r="13" spans="1:9" ht="37.5" customHeight="1" thickBot="1" x14ac:dyDescent="0.3">
      <c r="A13" s="167"/>
      <c r="B13" s="168"/>
      <c r="C13" s="497"/>
      <c r="D13" s="498"/>
      <c r="E13" s="498"/>
      <c r="F13" s="499"/>
      <c r="G13" s="492"/>
      <c r="H13" s="486"/>
      <c r="I13" s="487"/>
    </row>
  </sheetData>
  <sheetProtection selectLockedCells="1" selectUnlockedCells="1"/>
  <mergeCells count="18">
    <mergeCell ref="H9:I13"/>
    <mergeCell ref="A9:B9"/>
    <mergeCell ref="C9:F9"/>
    <mergeCell ref="G10:G13"/>
    <mergeCell ref="A10:B10"/>
    <mergeCell ref="C10:F10"/>
    <mergeCell ref="C11:F11"/>
    <mergeCell ref="C12:F12"/>
    <mergeCell ref="C13:F13"/>
    <mergeCell ref="B1:I1"/>
    <mergeCell ref="B2:I2"/>
    <mergeCell ref="A7:B7"/>
    <mergeCell ref="A8:B8"/>
    <mergeCell ref="C7:F7"/>
    <mergeCell ref="H7:I7"/>
    <mergeCell ref="B3:I3"/>
    <mergeCell ref="C8:F8"/>
    <mergeCell ref="H8:I8"/>
  </mergeCells>
  <pageMargins left="4" right="0.78740157480314965" top="3.59" bottom="0.78740157480314965" header="0.51181102362204722" footer="0.51181102362204722"/>
  <pageSetup paperSize="9" firstPageNumber="0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2"/>
  <sheetViews>
    <sheetView showGridLines="0" view="pageBreakPreview" zoomScale="110" zoomScaleSheetLayoutView="110" workbookViewId="0">
      <selection activeCell="E15" sqref="E15"/>
    </sheetView>
  </sheetViews>
  <sheetFormatPr defaultColWidth="9.140625" defaultRowHeight="13.5" x14ac:dyDescent="0.25"/>
  <cols>
    <col min="1" max="1" width="9.28515625" style="30" customWidth="1"/>
    <col min="2" max="2" width="29.5703125" style="31" customWidth="1"/>
    <col min="3" max="3" width="20.28515625" style="31" customWidth="1"/>
    <col min="4" max="4" width="9.42578125" style="217" customWidth="1"/>
    <col min="5" max="5" width="8.7109375" style="32" customWidth="1"/>
    <col min="6" max="6" width="8.7109375" style="30" customWidth="1"/>
    <col min="7" max="7" width="11.85546875" style="30" customWidth="1"/>
    <col min="8" max="10" width="9.140625" style="22"/>
    <col min="11" max="13" width="9.140625" style="209"/>
    <col min="14" max="16384" width="9.140625" style="22"/>
  </cols>
  <sheetData>
    <row r="1" spans="1:13" s="21" customFormat="1" ht="18" x14ac:dyDescent="0.25">
      <c r="A1" s="258" t="s">
        <v>17</v>
      </c>
      <c r="B1" s="198"/>
      <c r="C1" s="199"/>
      <c r="D1" s="265"/>
      <c r="E1" s="201"/>
      <c r="F1" s="200"/>
      <c r="G1" s="200"/>
      <c r="K1" s="207"/>
      <c r="L1" s="207"/>
      <c r="M1" s="207"/>
    </row>
    <row r="2" spans="1:13" s="28" customFormat="1" x14ac:dyDescent="0.25">
      <c r="A2" s="179" t="s">
        <v>103</v>
      </c>
      <c r="B2" s="180" t="s">
        <v>31</v>
      </c>
      <c r="C2" s="180" t="s">
        <v>32</v>
      </c>
      <c r="D2" s="215" t="s">
        <v>33</v>
      </c>
      <c r="E2" s="181" t="s">
        <v>34</v>
      </c>
      <c r="F2" s="181" t="s">
        <v>35</v>
      </c>
      <c r="G2" s="181" t="s">
        <v>29</v>
      </c>
      <c r="K2" s="208"/>
      <c r="L2" s="208"/>
      <c r="M2" s="208"/>
    </row>
    <row r="3" spans="1:13" x14ac:dyDescent="0.25">
      <c r="A3" s="182" t="s">
        <v>154</v>
      </c>
      <c r="B3" s="183" t="s">
        <v>152</v>
      </c>
      <c r="C3" s="184" t="s">
        <v>153</v>
      </c>
      <c r="D3" s="206" t="s">
        <v>104</v>
      </c>
      <c r="E3" s="202">
        <v>1</v>
      </c>
      <c r="F3" s="455"/>
      <c r="G3" s="185">
        <f t="shared" ref="G3:G4" si="0">F3*E3</f>
        <v>0</v>
      </c>
    </row>
    <row r="4" spans="1:13" x14ac:dyDescent="0.25">
      <c r="A4" s="182" t="s">
        <v>149</v>
      </c>
      <c r="B4" s="183" t="s">
        <v>150</v>
      </c>
      <c r="C4" s="186" t="s">
        <v>151</v>
      </c>
      <c r="D4" s="206" t="s">
        <v>104</v>
      </c>
      <c r="E4" s="202">
        <v>5</v>
      </c>
      <c r="F4" s="455"/>
      <c r="G4" s="185">
        <f t="shared" si="0"/>
        <v>0</v>
      </c>
    </row>
    <row r="5" spans="1:13" x14ac:dyDescent="0.25">
      <c r="A5" s="182" t="s">
        <v>102</v>
      </c>
      <c r="B5" s="183" t="s">
        <v>37</v>
      </c>
      <c r="C5" s="186" t="s">
        <v>38</v>
      </c>
      <c r="D5" s="206" t="s">
        <v>104</v>
      </c>
      <c r="E5" s="202">
        <v>6</v>
      </c>
      <c r="F5" s="455"/>
      <c r="G5" s="185">
        <f t="shared" ref="G5" si="1">F5*E5</f>
        <v>0</v>
      </c>
    </row>
    <row r="6" spans="1:13" x14ac:dyDescent="0.25">
      <c r="A6" s="23"/>
      <c r="B6" s="24" t="s">
        <v>39</v>
      </c>
      <c r="C6" s="24"/>
      <c r="D6" s="216"/>
      <c r="E6" s="25">
        <f>SUM(E3:E5)</f>
        <v>12</v>
      </c>
      <c r="F6" s="26"/>
      <c r="G6" s="27">
        <f>SUM(G3:G5)</f>
        <v>0</v>
      </c>
    </row>
    <row r="7" spans="1:13" x14ac:dyDescent="0.25">
      <c r="F7" s="187"/>
      <c r="G7" s="187"/>
    </row>
    <row r="8" spans="1:13" x14ac:dyDescent="0.25">
      <c r="A8" s="188" t="s">
        <v>40</v>
      </c>
      <c r="B8" s="29" t="s">
        <v>335</v>
      </c>
      <c r="C8" s="189"/>
      <c r="D8" s="218"/>
      <c r="E8" s="191"/>
      <c r="F8" s="190"/>
      <c r="G8" s="190"/>
    </row>
    <row r="9" spans="1:13" x14ac:dyDescent="0.25">
      <c r="A9" s="192"/>
      <c r="B9" s="29"/>
      <c r="C9" s="189"/>
      <c r="D9" s="218"/>
      <c r="E9" s="191"/>
      <c r="F9" s="190"/>
      <c r="G9" s="190"/>
    </row>
    <row r="10" spans="1:13" ht="13.5" customHeight="1" x14ac:dyDescent="0.25">
      <c r="A10" s="188"/>
      <c r="B10" s="538"/>
      <c r="C10" s="538"/>
      <c r="D10" s="219"/>
      <c r="E10" s="194"/>
      <c r="F10" s="193"/>
      <c r="G10" s="193"/>
    </row>
    <row r="11" spans="1:13" x14ac:dyDescent="0.25">
      <c r="A11" s="188"/>
      <c r="B11" s="195"/>
      <c r="C11" s="211"/>
      <c r="D11" s="219"/>
      <c r="E11" s="194"/>
      <c r="F11" s="193"/>
      <c r="G11" s="193"/>
    </row>
    <row r="12" spans="1:13" x14ac:dyDescent="0.25">
      <c r="B12" s="199"/>
    </row>
  </sheetData>
  <sheetProtection selectLockedCells="1" selectUnlockedCells="1"/>
  <mergeCells count="1">
    <mergeCell ref="B10:C10"/>
  </mergeCells>
  <pageMargins left="0.78740157480314965" right="0.78740157480314965" top="0.78740157480314965" bottom="0.78740157480314965" header="0.51181102362204722" footer="0.51181102362204722"/>
  <pageSetup paperSize="9" firstPageNumber="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L63"/>
  <sheetViews>
    <sheetView view="pageBreakPreview" topLeftCell="A31" zoomScale="110" zoomScaleNormal="100" zoomScaleSheetLayoutView="110" workbookViewId="0">
      <selection activeCell="H56" sqref="H56:H57"/>
    </sheetView>
  </sheetViews>
  <sheetFormatPr defaultColWidth="9.140625" defaultRowHeight="12.75" x14ac:dyDescent="0.2"/>
  <cols>
    <col min="1" max="1" width="11" style="1" customWidth="1"/>
    <col min="2" max="2" width="5.28515625" style="1" customWidth="1"/>
    <col min="3" max="3" width="9.85546875" style="1" customWidth="1"/>
    <col min="4" max="4" width="58.42578125" style="1" customWidth="1"/>
    <col min="5" max="5" width="15.7109375" style="1" customWidth="1"/>
    <col min="6" max="6" width="10.7109375" style="1" customWidth="1"/>
    <col min="7" max="7" width="11.140625" style="340" customWidth="1"/>
    <col min="8" max="8" width="10.7109375" style="1" customWidth="1"/>
    <col min="9" max="9" width="14.42578125" style="1" customWidth="1"/>
    <col min="10" max="10" width="9.140625" style="1"/>
    <col min="11" max="11" width="16.140625" style="1" customWidth="1"/>
    <col min="12" max="16384" width="9.140625" style="1"/>
  </cols>
  <sheetData>
    <row r="1" spans="1:12" s="21" customFormat="1" ht="18" x14ac:dyDescent="0.25">
      <c r="A1" s="258" t="s">
        <v>127</v>
      </c>
      <c r="B1" s="258"/>
      <c r="C1" s="259"/>
      <c r="D1" s="260"/>
      <c r="E1" s="261"/>
      <c r="F1" s="260"/>
      <c r="G1" s="339"/>
      <c r="H1" s="262"/>
      <c r="I1" s="262"/>
    </row>
    <row r="2" spans="1:12" ht="3.75" customHeight="1" x14ac:dyDescent="0.2"/>
    <row r="3" spans="1:12" ht="13.5" x14ac:dyDescent="0.25">
      <c r="A3" s="98"/>
      <c r="B3" s="99" t="s">
        <v>83</v>
      </c>
      <c r="C3" s="100"/>
      <c r="D3" s="101"/>
      <c r="E3" s="102"/>
      <c r="F3" s="103"/>
      <c r="G3" s="104"/>
      <c r="H3" s="105"/>
      <c r="I3" s="106"/>
    </row>
    <row r="4" spans="1:12" ht="4.5" customHeight="1" x14ac:dyDescent="0.25">
      <c r="A4" s="3"/>
      <c r="B4" s="107"/>
      <c r="C4" s="108"/>
      <c r="D4" s="62"/>
      <c r="E4" s="84"/>
      <c r="F4" s="61"/>
      <c r="G4" s="63"/>
      <c r="H4" s="64"/>
      <c r="I4" s="65"/>
    </row>
    <row r="5" spans="1:12" s="117" customFormat="1" x14ac:dyDescent="0.2">
      <c r="A5" s="109"/>
      <c r="B5" s="203" t="s">
        <v>84</v>
      </c>
      <c r="C5" s="110"/>
      <c r="D5" s="111"/>
      <c r="E5" s="112"/>
      <c r="F5" s="113"/>
      <c r="G5" s="114"/>
      <c r="H5" s="115"/>
      <c r="I5" s="116"/>
    </row>
    <row r="6" spans="1:12" ht="13.5" x14ac:dyDescent="0.25">
      <c r="A6" s="118"/>
      <c r="B6" s="119"/>
      <c r="C6" s="120" t="s">
        <v>42</v>
      </c>
      <c r="D6" s="121"/>
      <c r="E6" s="122"/>
      <c r="F6" s="123"/>
      <c r="G6" s="124"/>
      <c r="H6" s="125"/>
      <c r="I6" s="126"/>
    </row>
    <row r="7" spans="1:12" ht="13.5" x14ac:dyDescent="0.25">
      <c r="A7" s="66" t="s">
        <v>43</v>
      </c>
      <c r="B7" s="66" t="s">
        <v>44</v>
      </c>
      <c r="C7" s="67" t="s">
        <v>45</v>
      </c>
      <c r="D7" s="68" t="s">
        <v>46</v>
      </c>
      <c r="E7" s="69" t="s">
        <v>81</v>
      </c>
      <c r="F7" s="66" t="s">
        <v>47</v>
      </c>
      <c r="G7" s="332" t="s">
        <v>25</v>
      </c>
      <c r="H7" s="334" t="s">
        <v>356</v>
      </c>
      <c r="I7" s="335" t="s">
        <v>357</v>
      </c>
    </row>
    <row r="8" spans="1:12" s="230" customFormat="1" ht="25.5" x14ac:dyDescent="0.2">
      <c r="A8" s="228" t="s">
        <v>108</v>
      </c>
      <c r="B8" s="220">
        <v>1</v>
      </c>
      <c r="C8" s="220" t="s">
        <v>85</v>
      </c>
      <c r="D8" s="72" t="s">
        <v>139</v>
      </c>
      <c r="E8" s="221" t="s">
        <v>87</v>
      </c>
      <c r="F8" s="220" t="s">
        <v>88</v>
      </c>
      <c r="G8" s="222">
        <f>VÝSADBA_STROMŮ!G5*4</f>
        <v>48</v>
      </c>
      <c r="H8" s="450"/>
      <c r="I8" s="333">
        <f>H8*G8</f>
        <v>0</v>
      </c>
    </row>
    <row r="9" spans="1:12" s="230" customFormat="1" ht="38.25" x14ac:dyDescent="0.2">
      <c r="A9" s="228" t="s">
        <v>108</v>
      </c>
      <c r="B9" s="220">
        <v>2</v>
      </c>
      <c r="C9" s="220" t="s">
        <v>89</v>
      </c>
      <c r="D9" s="77" t="s">
        <v>129</v>
      </c>
      <c r="E9" s="221" t="s">
        <v>130</v>
      </c>
      <c r="F9" s="220" t="s">
        <v>26</v>
      </c>
      <c r="G9" s="222">
        <f>BILANCE!I8*6*0.07</f>
        <v>5.0400000000000009</v>
      </c>
      <c r="H9" s="451"/>
      <c r="I9" s="333">
        <f t="shared" ref="I9:I12" si="0">H9*G9</f>
        <v>0</v>
      </c>
      <c r="K9" s="402"/>
    </row>
    <row r="10" spans="1:12" s="227" customFormat="1" x14ac:dyDescent="0.2">
      <c r="A10" s="220" t="s">
        <v>48</v>
      </c>
      <c r="B10" s="220">
        <v>3</v>
      </c>
      <c r="C10" s="231" t="s">
        <v>49</v>
      </c>
      <c r="D10" s="78" t="s">
        <v>126</v>
      </c>
      <c r="E10" s="221" t="s">
        <v>49</v>
      </c>
      <c r="F10" s="220" t="s">
        <v>27</v>
      </c>
      <c r="G10" s="341">
        <f>47*0.003*4</f>
        <v>0.56400000000000006</v>
      </c>
      <c r="H10" s="452"/>
      <c r="I10" s="333">
        <f t="shared" si="0"/>
        <v>0</v>
      </c>
    </row>
    <row r="11" spans="1:12" s="230" customFormat="1" ht="25.5" x14ac:dyDescent="0.2">
      <c r="A11" s="228" t="s">
        <v>108</v>
      </c>
      <c r="B11" s="220">
        <v>4</v>
      </c>
      <c r="C11" s="231" t="s">
        <v>68</v>
      </c>
      <c r="D11" s="77" t="s">
        <v>90</v>
      </c>
      <c r="E11" s="221"/>
      <c r="F11" s="220" t="s">
        <v>26</v>
      </c>
      <c r="G11" s="222">
        <f>G9</f>
        <v>5.0400000000000009</v>
      </c>
      <c r="H11" s="451"/>
      <c r="I11" s="333">
        <f t="shared" si="0"/>
        <v>0</v>
      </c>
    </row>
    <row r="12" spans="1:12" s="227" customFormat="1" ht="25.5" x14ac:dyDescent="0.2">
      <c r="A12" s="228" t="s">
        <v>108</v>
      </c>
      <c r="B12" s="220">
        <v>5</v>
      </c>
      <c r="C12" s="231" t="s">
        <v>118</v>
      </c>
      <c r="D12" s="78" t="s">
        <v>138</v>
      </c>
      <c r="E12" s="221" t="s">
        <v>49</v>
      </c>
      <c r="F12" s="220" t="s">
        <v>26</v>
      </c>
      <c r="G12" s="341">
        <f>G11</f>
        <v>5.0400000000000009</v>
      </c>
      <c r="H12" s="452"/>
      <c r="I12" s="333">
        <f t="shared" si="0"/>
        <v>0</v>
      </c>
      <c r="J12" s="233"/>
      <c r="K12" s="225"/>
      <c r="L12" s="226"/>
    </row>
    <row r="13" spans="1:12" ht="13.5" x14ac:dyDescent="0.25">
      <c r="A13" s="127"/>
      <c r="B13" s="128"/>
      <c r="C13" s="129" t="s">
        <v>70</v>
      </c>
      <c r="D13" s="130"/>
      <c r="E13" s="131"/>
      <c r="F13" s="132"/>
      <c r="G13" s="133"/>
      <c r="H13" s="134"/>
      <c r="I13" s="135"/>
    </row>
    <row r="14" spans="1:12" ht="13.5" x14ac:dyDescent="0.25">
      <c r="A14" s="136" t="s">
        <v>43</v>
      </c>
      <c r="B14" s="136" t="s">
        <v>44</v>
      </c>
      <c r="C14" s="137" t="s">
        <v>45</v>
      </c>
      <c r="D14" s="138" t="s">
        <v>46</v>
      </c>
      <c r="E14" s="139" t="s">
        <v>71</v>
      </c>
      <c r="F14" s="136" t="s">
        <v>47</v>
      </c>
      <c r="G14" s="337" t="s">
        <v>25</v>
      </c>
      <c r="H14" s="334" t="s">
        <v>356</v>
      </c>
      <c r="I14" s="335" t="s">
        <v>357</v>
      </c>
    </row>
    <row r="15" spans="1:12" ht="13.5" x14ac:dyDescent="0.25">
      <c r="A15" s="71" t="s">
        <v>22</v>
      </c>
      <c r="B15" s="71">
        <v>6</v>
      </c>
      <c r="C15" s="71" t="s">
        <v>49</v>
      </c>
      <c r="D15" s="77" t="s">
        <v>121</v>
      </c>
      <c r="E15" s="73"/>
      <c r="F15" s="71" t="s">
        <v>26</v>
      </c>
      <c r="G15" s="74">
        <f>G11</f>
        <v>5.0400000000000009</v>
      </c>
      <c r="H15" s="453"/>
      <c r="I15" s="338">
        <f>H15*G15</f>
        <v>0</v>
      </c>
    </row>
    <row r="16" spans="1:12" ht="13.5" x14ac:dyDescent="0.25">
      <c r="A16" s="2"/>
      <c r="B16" s="3"/>
      <c r="C16" s="2"/>
      <c r="D16" s="62" t="s">
        <v>24</v>
      </c>
      <c r="E16" s="79"/>
      <c r="F16" s="2"/>
      <c r="G16" s="80"/>
      <c r="H16" s="81"/>
      <c r="I16" s="82">
        <f>SUM(I8:I15)</f>
        <v>0</v>
      </c>
    </row>
    <row r="17" spans="1:12" ht="13.5" x14ac:dyDescent="0.25">
      <c r="A17" s="2"/>
      <c r="B17" s="3"/>
      <c r="C17" s="2"/>
      <c r="D17" s="4"/>
      <c r="E17" s="4"/>
      <c r="F17" s="4"/>
      <c r="G17" s="342"/>
      <c r="H17" s="4"/>
      <c r="I17" s="140"/>
    </row>
    <row r="18" spans="1:12" ht="13.5" x14ac:dyDescent="0.25">
      <c r="A18" s="43"/>
      <c r="B18" s="141" t="s">
        <v>91</v>
      </c>
      <c r="C18" s="44"/>
      <c r="D18" s="45"/>
      <c r="E18" s="46"/>
      <c r="F18" s="47"/>
      <c r="G18" s="48"/>
      <c r="H18" s="49"/>
      <c r="I18" s="50"/>
    </row>
    <row r="19" spans="1:12" ht="4.5" customHeight="1" x14ac:dyDescent="0.25">
      <c r="A19" s="43"/>
      <c r="B19" s="141"/>
      <c r="C19" s="44"/>
      <c r="D19" s="45"/>
      <c r="E19" s="46"/>
      <c r="F19" s="47"/>
      <c r="G19" s="48"/>
      <c r="H19" s="49"/>
      <c r="I19" s="50"/>
    </row>
    <row r="20" spans="1:12" s="117" customFormat="1" ht="12" customHeight="1" x14ac:dyDescent="0.2">
      <c r="A20" s="142"/>
      <c r="B20" s="143" t="s">
        <v>84</v>
      </c>
      <c r="C20" s="144"/>
      <c r="D20" s="145"/>
      <c r="E20" s="146"/>
      <c r="F20" s="147"/>
      <c r="G20" s="148"/>
      <c r="H20" s="149"/>
      <c r="I20" s="150"/>
    </row>
    <row r="21" spans="1:12" ht="13.5" x14ac:dyDescent="0.25">
      <c r="A21" s="118"/>
      <c r="B21" s="119"/>
      <c r="C21" s="120" t="s">
        <v>42</v>
      </c>
      <c r="D21" s="121"/>
      <c r="E21" s="122"/>
      <c r="F21" s="123"/>
      <c r="G21" s="124"/>
      <c r="H21" s="125"/>
      <c r="I21" s="126"/>
    </row>
    <row r="22" spans="1:12" ht="13.5" x14ac:dyDescent="0.25">
      <c r="A22" s="66" t="s">
        <v>43</v>
      </c>
      <c r="B22" s="66" t="s">
        <v>44</v>
      </c>
      <c r="C22" s="67" t="s">
        <v>45</v>
      </c>
      <c r="D22" s="68" t="s">
        <v>46</v>
      </c>
      <c r="E22" s="69" t="s">
        <v>81</v>
      </c>
      <c r="F22" s="66" t="s">
        <v>47</v>
      </c>
      <c r="G22" s="332" t="s">
        <v>25</v>
      </c>
      <c r="H22" s="334" t="s">
        <v>356</v>
      </c>
      <c r="I22" s="335" t="s">
        <v>357</v>
      </c>
    </row>
    <row r="23" spans="1:12" s="230" customFormat="1" ht="24.6" customHeight="1" x14ac:dyDescent="0.2">
      <c r="A23" s="228" t="s">
        <v>108</v>
      </c>
      <c r="B23" s="220">
        <v>1</v>
      </c>
      <c r="C23" s="220" t="s">
        <v>85</v>
      </c>
      <c r="D23" s="72" t="s">
        <v>86</v>
      </c>
      <c r="E23" s="221" t="s">
        <v>87</v>
      </c>
      <c r="F23" s="220" t="s">
        <v>88</v>
      </c>
      <c r="G23" s="222">
        <f>G8</f>
        <v>48</v>
      </c>
      <c r="H23" s="450"/>
      <c r="I23" s="333">
        <f t="shared" ref="I23:I29" si="1">H23*G23</f>
        <v>0</v>
      </c>
    </row>
    <row r="24" spans="1:12" s="230" customFormat="1" ht="25.5" x14ac:dyDescent="0.2">
      <c r="A24" s="228" t="s">
        <v>108</v>
      </c>
      <c r="B24" s="220">
        <v>2</v>
      </c>
      <c r="C24" s="220" t="s">
        <v>89</v>
      </c>
      <c r="D24" s="77" t="s">
        <v>129</v>
      </c>
      <c r="E24" s="221" t="s">
        <v>140</v>
      </c>
      <c r="F24" s="220" t="s">
        <v>26</v>
      </c>
      <c r="G24" s="222">
        <f>G9</f>
        <v>5.0400000000000009</v>
      </c>
      <c r="H24" s="451"/>
      <c r="I24" s="223">
        <f t="shared" si="1"/>
        <v>0</v>
      </c>
    </row>
    <row r="25" spans="1:12" s="227" customFormat="1" x14ac:dyDescent="0.2">
      <c r="A25" s="220" t="s">
        <v>48</v>
      </c>
      <c r="B25" s="220">
        <v>3</v>
      </c>
      <c r="C25" s="231" t="s">
        <v>49</v>
      </c>
      <c r="D25" s="78" t="s">
        <v>126</v>
      </c>
      <c r="E25" s="221" t="s">
        <v>49</v>
      </c>
      <c r="F25" s="220" t="s">
        <v>27</v>
      </c>
      <c r="G25" s="341">
        <f>194*0.003*4</f>
        <v>2.3279999999999998</v>
      </c>
      <c r="H25" s="452"/>
      <c r="I25" s="223">
        <f t="shared" si="1"/>
        <v>0</v>
      </c>
    </row>
    <row r="26" spans="1:12" s="230" customFormat="1" ht="25.5" x14ac:dyDescent="0.2">
      <c r="A26" s="228" t="s">
        <v>108</v>
      </c>
      <c r="B26" s="220">
        <v>4</v>
      </c>
      <c r="C26" s="231" t="s">
        <v>68</v>
      </c>
      <c r="D26" s="77" t="s">
        <v>90</v>
      </c>
      <c r="E26" s="221"/>
      <c r="F26" s="220" t="s">
        <v>26</v>
      </c>
      <c r="G26" s="222">
        <f>G24</f>
        <v>5.0400000000000009</v>
      </c>
      <c r="H26" s="451"/>
      <c r="I26" s="223">
        <f>H26*G26</f>
        <v>0</v>
      </c>
    </row>
    <row r="27" spans="1:12" s="227" customFormat="1" ht="25.5" x14ac:dyDescent="0.2">
      <c r="A27" s="228" t="s">
        <v>108</v>
      </c>
      <c r="B27" s="220">
        <v>5</v>
      </c>
      <c r="C27" s="231" t="s">
        <v>118</v>
      </c>
      <c r="D27" s="78" t="s">
        <v>138</v>
      </c>
      <c r="E27" s="221" t="s">
        <v>49</v>
      </c>
      <c r="F27" s="220" t="s">
        <v>26</v>
      </c>
      <c r="G27" s="341">
        <f>G26</f>
        <v>5.0400000000000009</v>
      </c>
      <c r="H27" s="452"/>
      <c r="I27" s="223">
        <f>H27*G27</f>
        <v>0</v>
      </c>
      <c r="J27" s="233"/>
      <c r="K27" s="225"/>
      <c r="L27" s="226"/>
    </row>
    <row r="28" spans="1:12" s="230" customFormat="1" x14ac:dyDescent="0.2">
      <c r="A28" s="228" t="s">
        <v>48</v>
      </c>
      <c r="B28" s="220">
        <v>6</v>
      </c>
      <c r="C28" s="220" t="s">
        <v>49</v>
      </c>
      <c r="D28" s="77" t="s">
        <v>92</v>
      </c>
      <c r="E28" s="221"/>
      <c r="F28" s="220" t="s">
        <v>51</v>
      </c>
      <c r="G28" s="222">
        <f>G23/4</f>
        <v>12</v>
      </c>
      <c r="H28" s="451"/>
      <c r="I28" s="223">
        <f t="shared" si="1"/>
        <v>0</v>
      </c>
    </row>
    <row r="29" spans="1:12" s="230" customFormat="1" ht="25.5" x14ac:dyDescent="0.2">
      <c r="A29" s="228" t="s">
        <v>108</v>
      </c>
      <c r="B29" s="220">
        <v>7</v>
      </c>
      <c r="C29" s="220" t="s">
        <v>93</v>
      </c>
      <c r="D29" s="77" t="s">
        <v>94</v>
      </c>
      <c r="E29" s="221"/>
      <c r="F29" s="220" t="s">
        <v>51</v>
      </c>
      <c r="G29" s="222">
        <f>G28</f>
        <v>12</v>
      </c>
      <c r="H29" s="451"/>
      <c r="I29" s="223">
        <f t="shared" si="1"/>
        <v>0</v>
      </c>
    </row>
    <row r="30" spans="1:12" s="227" customFormat="1" ht="25.5" x14ac:dyDescent="0.2">
      <c r="A30" s="228" t="s">
        <v>108</v>
      </c>
      <c r="B30" s="220">
        <v>8</v>
      </c>
      <c r="C30" s="220" t="s">
        <v>65</v>
      </c>
      <c r="D30" s="77" t="s">
        <v>66</v>
      </c>
      <c r="E30" s="221" t="s">
        <v>131</v>
      </c>
      <c r="F30" s="220" t="s">
        <v>61</v>
      </c>
      <c r="G30" s="222">
        <f>BILANCE!I8</f>
        <v>12</v>
      </c>
      <c r="H30" s="451"/>
      <c r="I30" s="223">
        <f>H30*G30</f>
        <v>0</v>
      </c>
      <c r="J30" s="224"/>
      <c r="K30" s="225"/>
      <c r="L30" s="226"/>
    </row>
    <row r="31" spans="1:12" s="230" customFormat="1" ht="25.5" x14ac:dyDescent="0.2">
      <c r="A31" s="228" t="s">
        <v>108</v>
      </c>
      <c r="B31" s="220">
        <v>9</v>
      </c>
      <c r="C31" s="231" t="s">
        <v>67</v>
      </c>
      <c r="D31" s="78" t="s">
        <v>101</v>
      </c>
      <c r="E31" s="221"/>
      <c r="F31" s="220" t="s">
        <v>27</v>
      </c>
      <c r="G31" s="341">
        <f>G37*0.6</f>
        <v>0.36000000000000004</v>
      </c>
      <c r="H31" s="451"/>
      <c r="I31" s="223">
        <f t="shared" ref="I31:I32" si="2">H31*G31</f>
        <v>0</v>
      </c>
    </row>
    <row r="32" spans="1:12" s="230" customFormat="1" ht="25.5" x14ac:dyDescent="0.2">
      <c r="A32" s="228" t="s">
        <v>108</v>
      </c>
      <c r="B32" s="220">
        <v>10</v>
      </c>
      <c r="C32" s="220" t="s">
        <v>116</v>
      </c>
      <c r="D32" s="77" t="s">
        <v>137</v>
      </c>
      <c r="E32" s="221" t="s">
        <v>115</v>
      </c>
      <c r="F32" s="220" t="s">
        <v>51</v>
      </c>
      <c r="G32" s="222">
        <f>VÝSADBA_STROMŮ!G14</f>
        <v>12</v>
      </c>
      <c r="H32" s="451"/>
      <c r="I32" s="223">
        <f t="shared" si="2"/>
        <v>0</v>
      </c>
    </row>
    <row r="33" spans="1:12" ht="13.5" x14ac:dyDescent="0.25">
      <c r="A33" s="118"/>
      <c r="B33" s="119"/>
      <c r="C33" s="120" t="s">
        <v>70</v>
      </c>
      <c r="D33" s="151"/>
      <c r="E33" s="152"/>
      <c r="F33" s="118"/>
      <c r="G33" s="153"/>
      <c r="H33" s="154"/>
      <c r="I33" s="154"/>
    </row>
    <row r="34" spans="1:12" ht="13.5" x14ac:dyDescent="0.25">
      <c r="A34" s="66" t="s">
        <v>43</v>
      </c>
      <c r="B34" s="66" t="s">
        <v>44</v>
      </c>
      <c r="C34" s="67" t="s">
        <v>45</v>
      </c>
      <c r="D34" s="68" t="s">
        <v>46</v>
      </c>
      <c r="E34" s="69" t="s">
        <v>71</v>
      </c>
      <c r="F34" s="66" t="s">
        <v>47</v>
      </c>
      <c r="G34" s="332" t="s">
        <v>25</v>
      </c>
      <c r="H34" s="334" t="s">
        <v>356</v>
      </c>
      <c r="I34" s="335" t="s">
        <v>357</v>
      </c>
    </row>
    <row r="35" spans="1:12" ht="13.5" x14ac:dyDescent="0.25">
      <c r="A35" s="71" t="s">
        <v>22</v>
      </c>
      <c r="B35" s="71">
        <v>11</v>
      </c>
      <c r="C35" s="71" t="s">
        <v>49</v>
      </c>
      <c r="D35" s="77" t="s">
        <v>95</v>
      </c>
      <c r="E35" s="73"/>
      <c r="F35" s="71" t="s">
        <v>96</v>
      </c>
      <c r="G35" s="74">
        <v>6</v>
      </c>
      <c r="H35" s="453"/>
      <c r="I35" s="338">
        <f>H35*G35</f>
        <v>0</v>
      </c>
    </row>
    <row r="36" spans="1:12" ht="13.5" x14ac:dyDescent="0.25">
      <c r="A36" s="71" t="s">
        <v>22</v>
      </c>
      <c r="B36" s="71">
        <v>12</v>
      </c>
      <c r="C36" s="71" t="s">
        <v>49</v>
      </c>
      <c r="D36" s="77" t="s">
        <v>121</v>
      </c>
      <c r="E36" s="73"/>
      <c r="F36" s="71" t="s">
        <v>97</v>
      </c>
      <c r="G36" s="74">
        <f>G24</f>
        <v>5.0400000000000009</v>
      </c>
      <c r="H36" s="454"/>
      <c r="I36" s="75">
        <f>H36*G36</f>
        <v>0</v>
      </c>
    </row>
    <row r="37" spans="1:12" s="227" customFormat="1" ht="15" x14ac:dyDescent="0.2">
      <c r="A37" s="220" t="s">
        <v>49</v>
      </c>
      <c r="B37" s="220">
        <v>13</v>
      </c>
      <c r="C37" s="228" t="s">
        <v>49</v>
      </c>
      <c r="D37" s="85" t="s">
        <v>120</v>
      </c>
      <c r="E37" s="221" t="s">
        <v>132</v>
      </c>
      <c r="F37" s="220" t="s">
        <v>73</v>
      </c>
      <c r="G37" s="222">
        <f>G30*0.05</f>
        <v>0.60000000000000009</v>
      </c>
      <c r="H37" s="452"/>
      <c r="I37" s="223">
        <f>H37*G37</f>
        <v>0</v>
      </c>
      <c r="J37" s="233"/>
      <c r="K37" s="225"/>
      <c r="L37" s="226"/>
    </row>
    <row r="38" spans="1:12" ht="13.5" x14ac:dyDescent="0.25">
      <c r="A38" s="2"/>
      <c r="B38" s="3"/>
      <c r="C38" s="2"/>
      <c r="D38" s="62" t="s">
        <v>24</v>
      </c>
      <c r="E38" s="79"/>
      <c r="F38" s="2"/>
      <c r="G38" s="80"/>
      <c r="H38" s="81"/>
      <c r="I38" s="82">
        <f>SUM(I23:I37)</f>
        <v>0</v>
      </c>
    </row>
    <row r="39" spans="1:12" ht="13.5" x14ac:dyDescent="0.25">
      <c r="A39" s="2"/>
      <c r="B39" s="3"/>
      <c r="C39" s="2"/>
      <c r="D39" s="62"/>
      <c r="E39" s="79"/>
      <c r="F39" s="2"/>
      <c r="G39" s="80"/>
      <c r="H39" s="81"/>
      <c r="I39" s="82"/>
    </row>
    <row r="40" spans="1:12" ht="13.5" x14ac:dyDescent="0.25">
      <c r="A40" s="43"/>
      <c r="B40" s="141" t="s">
        <v>98</v>
      </c>
      <c r="C40" s="44"/>
      <c r="D40" s="45"/>
      <c r="E40" s="46"/>
      <c r="F40" s="47"/>
      <c r="G40" s="48"/>
      <c r="H40" s="49"/>
      <c r="I40" s="50"/>
    </row>
    <row r="41" spans="1:12" ht="13.5" x14ac:dyDescent="0.25">
      <c r="A41" s="3"/>
      <c r="B41" s="107"/>
      <c r="C41" s="108"/>
      <c r="D41" s="62"/>
      <c r="E41" s="84"/>
      <c r="F41" s="61"/>
      <c r="G41" s="63"/>
      <c r="H41" s="64"/>
      <c r="I41" s="65"/>
    </row>
    <row r="42" spans="1:12" s="117" customFormat="1" ht="12.75" customHeight="1" x14ac:dyDescent="0.2">
      <c r="A42" s="109"/>
      <c r="B42" s="203" t="s">
        <v>84</v>
      </c>
      <c r="C42" s="110"/>
      <c r="D42" s="111"/>
      <c r="E42" s="112"/>
      <c r="F42" s="113"/>
      <c r="G42" s="114"/>
      <c r="H42" s="115"/>
      <c r="I42" s="116"/>
    </row>
    <row r="43" spans="1:12" ht="13.5" x14ac:dyDescent="0.25">
      <c r="A43" s="118"/>
      <c r="B43" s="119"/>
      <c r="C43" s="120" t="s">
        <v>42</v>
      </c>
      <c r="D43" s="121"/>
      <c r="E43" s="122"/>
      <c r="F43" s="123"/>
      <c r="G43" s="124"/>
      <c r="H43" s="125"/>
      <c r="I43" s="126"/>
    </row>
    <row r="44" spans="1:12" ht="13.5" x14ac:dyDescent="0.25">
      <c r="A44" s="66" t="s">
        <v>43</v>
      </c>
      <c r="B44" s="66" t="s">
        <v>44</v>
      </c>
      <c r="C44" s="67" t="s">
        <v>45</v>
      </c>
      <c r="D44" s="68" t="s">
        <v>46</v>
      </c>
      <c r="E44" s="69" t="s">
        <v>81</v>
      </c>
      <c r="F44" s="66" t="s">
        <v>47</v>
      </c>
      <c r="G44" s="332" t="s">
        <v>25</v>
      </c>
      <c r="H44" s="334" t="s">
        <v>356</v>
      </c>
      <c r="I44" s="335" t="s">
        <v>357</v>
      </c>
    </row>
    <row r="45" spans="1:12" s="230" customFormat="1" ht="25.5" x14ac:dyDescent="0.2">
      <c r="A45" s="228" t="s">
        <v>108</v>
      </c>
      <c r="B45" s="220">
        <v>1</v>
      </c>
      <c r="C45" s="220" t="s">
        <v>85</v>
      </c>
      <c r="D45" s="72" t="s">
        <v>86</v>
      </c>
      <c r="E45" s="221" t="s">
        <v>87</v>
      </c>
      <c r="F45" s="220" t="s">
        <v>88</v>
      </c>
      <c r="G45" s="222">
        <f>G23</f>
        <v>48</v>
      </c>
      <c r="H45" s="450"/>
      <c r="I45" s="333">
        <f t="shared" ref="I45:I53" si="3">H45*G45</f>
        <v>0</v>
      </c>
    </row>
    <row r="46" spans="1:12" s="230" customFormat="1" ht="25.5" x14ac:dyDescent="0.2">
      <c r="A46" s="228" t="s">
        <v>108</v>
      </c>
      <c r="B46" s="220">
        <v>2</v>
      </c>
      <c r="C46" s="220" t="s">
        <v>89</v>
      </c>
      <c r="D46" s="77" t="s">
        <v>129</v>
      </c>
      <c r="E46" s="221" t="s">
        <v>140</v>
      </c>
      <c r="F46" s="220" t="s">
        <v>26</v>
      </c>
      <c r="G46" s="222">
        <f>G24</f>
        <v>5.0400000000000009</v>
      </c>
      <c r="H46" s="451"/>
      <c r="I46" s="333">
        <f t="shared" si="3"/>
        <v>0</v>
      </c>
    </row>
    <row r="47" spans="1:12" s="230" customFormat="1" ht="25.5" x14ac:dyDescent="0.2">
      <c r="A47" s="228" t="s">
        <v>108</v>
      </c>
      <c r="B47" s="220">
        <v>4</v>
      </c>
      <c r="C47" s="231" t="s">
        <v>68</v>
      </c>
      <c r="D47" s="77" t="s">
        <v>90</v>
      </c>
      <c r="E47" s="221"/>
      <c r="F47" s="220" t="s">
        <v>26</v>
      </c>
      <c r="G47" s="222">
        <f>G46</f>
        <v>5.0400000000000009</v>
      </c>
      <c r="H47" s="451"/>
      <c r="I47" s="333">
        <f t="shared" si="3"/>
        <v>0</v>
      </c>
    </row>
    <row r="48" spans="1:12" s="227" customFormat="1" ht="25.5" x14ac:dyDescent="0.2">
      <c r="A48" s="228" t="s">
        <v>108</v>
      </c>
      <c r="B48" s="220">
        <v>5</v>
      </c>
      <c r="C48" s="231" t="s">
        <v>118</v>
      </c>
      <c r="D48" s="78" t="s">
        <v>138</v>
      </c>
      <c r="E48" s="221" t="s">
        <v>49</v>
      </c>
      <c r="F48" s="220" t="s">
        <v>26</v>
      </c>
      <c r="G48" s="341">
        <f>G47</f>
        <v>5.0400000000000009</v>
      </c>
      <c r="H48" s="452"/>
      <c r="I48" s="333">
        <f t="shared" si="3"/>
        <v>0</v>
      </c>
      <c r="J48" s="233"/>
      <c r="K48" s="225"/>
      <c r="L48" s="226"/>
    </row>
    <row r="49" spans="1:9" s="230" customFormat="1" ht="25.5" x14ac:dyDescent="0.2">
      <c r="A49" s="228" t="s">
        <v>48</v>
      </c>
      <c r="B49" s="220">
        <v>5</v>
      </c>
      <c r="C49" s="220" t="s">
        <v>22</v>
      </c>
      <c r="D49" s="77" t="s">
        <v>99</v>
      </c>
      <c r="E49" s="221" t="s">
        <v>156</v>
      </c>
      <c r="F49" s="220" t="s">
        <v>51</v>
      </c>
      <c r="G49" s="222">
        <f>BILANCE!I8</f>
        <v>12</v>
      </c>
      <c r="H49" s="451"/>
      <c r="I49" s="333">
        <f t="shared" si="3"/>
        <v>0</v>
      </c>
    </row>
    <row r="50" spans="1:9" s="230" customFormat="1" x14ac:dyDescent="0.2">
      <c r="A50" s="228" t="s">
        <v>48</v>
      </c>
      <c r="B50" s="220">
        <v>6</v>
      </c>
      <c r="C50" s="220" t="s">
        <v>22</v>
      </c>
      <c r="D50" s="77" t="s">
        <v>100</v>
      </c>
      <c r="E50" s="221"/>
      <c r="F50" s="220" t="s">
        <v>51</v>
      </c>
      <c r="G50" s="222">
        <f>G49</f>
        <v>12</v>
      </c>
      <c r="H50" s="451"/>
      <c r="I50" s="333">
        <f t="shared" si="3"/>
        <v>0</v>
      </c>
    </row>
    <row r="51" spans="1:9" s="230" customFormat="1" ht="25.5" x14ac:dyDescent="0.2">
      <c r="A51" s="228" t="s">
        <v>108</v>
      </c>
      <c r="B51" s="220">
        <v>7</v>
      </c>
      <c r="C51" s="231" t="s">
        <v>67</v>
      </c>
      <c r="D51" s="78" t="s">
        <v>101</v>
      </c>
      <c r="E51" s="221"/>
      <c r="F51" s="220" t="s">
        <v>27</v>
      </c>
      <c r="G51" s="232">
        <f>G49*0.003</f>
        <v>3.6000000000000004E-2</v>
      </c>
      <c r="H51" s="451"/>
      <c r="I51" s="333">
        <f t="shared" si="3"/>
        <v>0</v>
      </c>
    </row>
    <row r="52" spans="1:9" s="230" customFormat="1" x14ac:dyDescent="0.2">
      <c r="A52" s="220" t="s">
        <v>48</v>
      </c>
      <c r="B52" s="220">
        <v>8</v>
      </c>
      <c r="C52" s="231" t="s">
        <v>49</v>
      </c>
      <c r="D52" s="78" t="s">
        <v>82</v>
      </c>
      <c r="E52" s="221"/>
      <c r="F52" s="220" t="s">
        <v>27</v>
      </c>
      <c r="G52" s="232">
        <f>G51</f>
        <v>3.6000000000000004E-2</v>
      </c>
      <c r="H52" s="452"/>
      <c r="I52" s="333">
        <f t="shared" si="3"/>
        <v>0</v>
      </c>
    </row>
    <row r="53" spans="1:9" s="230" customFormat="1" x14ac:dyDescent="0.2">
      <c r="A53" s="220" t="s">
        <v>48</v>
      </c>
      <c r="B53" s="220">
        <v>9</v>
      </c>
      <c r="C53" s="231" t="s">
        <v>49</v>
      </c>
      <c r="D53" s="78" t="s">
        <v>134</v>
      </c>
      <c r="E53" s="221"/>
      <c r="F53" s="220" t="s">
        <v>51</v>
      </c>
      <c r="G53" s="341">
        <f>BILANCE!I8</f>
        <v>12</v>
      </c>
      <c r="H53" s="452"/>
      <c r="I53" s="333">
        <f t="shared" si="3"/>
        <v>0</v>
      </c>
    </row>
    <row r="54" spans="1:9" ht="13.5" x14ac:dyDescent="0.25">
      <c r="A54" s="127"/>
      <c r="B54" s="128"/>
      <c r="C54" s="129" t="s">
        <v>70</v>
      </c>
      <c r="D54" s="130"/>
      <c r="E54" s="131"/>
      <c r="F54" s="132"/>
      <c r="G54" s="133"/>
      <c r="H54" s="134"/>
      <c r="I54" s="135"/>
    </row>
    <row r="55" spans="1:9" ht="13.5" x14ac:dyDescent="0.25">
      <c r="A55" s="136" t="s">
        <v>43</v>
      </c>
      <c r="B55" s="136" t="s">
        <v>44</v>
      </c>
      <c r="C55" s="137" t="s">
        <v>45</v>
      </c>
      <c r="D55" s="138" t="s">
        <v>46</v>
      </c>
      <c r="E55" s="139" t="s">
        <v>71</v>
      </c>
      <c r="F55" s="136" t="s">
        <v>47</v>
      </c>
      <c r="G55" s="337" t="s">
        <v>25</v>
      </c>
      <c r="H55" s="334" t="s">
        <v>356</v>
      </c>
      <c r="I55" s="335" t="s">
        <v>357</v>
      </c>
    </row>
    <row r="56" spans="1:9" ht="13.5" x14ac:dyDescent="0.25">
      <c r="A56" s="71" t="s">
        <v>22</v>
      </c>
      <c r="B56" s="71">
        <v>10</v>
      </c>
      <c r="C56" s="71" t="s">
        <v>49</v>
      </c>
      <c r="D56" s="77" t="s">
        <v>121</v>
      </c>
      <c r="E56" s="73"/>
      <c r="F56" s="71" t="s">
        <v>26</v>
      </c>
      <c r="G56" s="74">
        <f>G46</f>
        <v>5.0400000000000009</v>
      </c>
      <c r="H56" s="453"/>
      <c r="I56" s="338">
        <f>H56*G56</f>
        <v>0</v>
      </c>
    </row>
    <row r="57" spans="1:9" ht="13.5" x14ac:dyDescent="0.25">
      <c r="A57" s="71" t="s">
        <v>22</v>
      </c>
      <c r="B57" s="71">
        <v>11</v>
      </c>
      <c r="C57" s="71" t="s">
        <v>49</v>
      </c>
      <c r="D57" s="77" t="s">
        <v>135</v>
      </c>
      <c r="E57" s="73"/>
      <c r="F57" s="71" t="s">
        <v>51</v>
      </c>
      <c r="G57" s="74">
        <f>G53</f>
        <v>12</v>
      </c>
      <c r="H57" s="454"/>
      <c r="I57" s="75">
        <f>H57*G57</f>
        <v>0</v>
      </c>
    </row>
    <row r="58" spans="1:9" ht="14.25" customHeight="1" x14ac:dyDescent="0.25">
      <c r="A58" s="2"/>
      <c r="B58" s="3"/>
      <c r="C58" s="2"/>
      <c r="D58" s="62" t="s">
        <v>24</v>
      </c>
      <c r="E58" s="79"/>
      <c r="F58" s="2"/>
      <c r="G58" s="80"/>
      <c r="H58" s="81"/>
      <c r="I58" s="82">
        <f>SUM(I45:I57)</f>
        <v>0</v>
      </c>
    </row>
    <row r="59" spans="1:9" ht="14.25" customHeight="1" thickBot="1" x14ac:dyDescent="0.3">
      <c r="A59" s="2"/>
      <c r="B59" s="3"/>
      <c r="C59" s="2"/>
      <c r="D59" s="62"/>
      <c r="E59" s="79"/>
      <c r="F59" s="2"/>
      <c r="G59" s="80"/>
      <c r="H59" s="81"/>
      <c r="I59" s="82"/>
    </row>
    <row r="60" spans="1:9" ht="18" customHeight="1" thickBot="1" x14ac:dyDescent="0.35">
      <c r="A60" s="171"/>
      <c r="B60" s="175"/>
      <c r="C60" s="176"/>
      <c r="D60" s="172" t="s">
        <v>28</v>
      </c>
      <c r="E60" s="173"/>
      <c r="F60" s="177"/>
      <c r="G60" s="178"/>
      <c r="H60" s="176"/>
      <c r="I60" s="174">
        <f>I58+I38+I16</f>
        <v>0</v>
      </c>
    </row>
    <row r="61" spans="1:9" ht="13.5" x14ac:dyDescent="0.25">
      <c r="A61" s="155"/>
      <c r="B61" s="156"/>
      <c r="C61" s="157"/>
    </row>
    <row r="62" spans="1:9" ht="13.5" x14ac:dyDescent="0.25">
      <c r="A62" s="2"/>
      <c r="B62" s="3"/>
      <c r="C62" s="2"/>
      <c r="D62" s="97"/>
      <c r="E62" s="79"/>
      <c r="F62" s="2"/>
      <c r="G62" s="80"/>
      <c r="H62" s="81"/>
      <c r="I62" s="3"/>
    </row>
    <row r="63" spans="1:9" ht="13.5" x14ac:dyDescent="0.25">
      <c r="A63" s="155"/>
      <c r="B63" s="156"/>
      <c r="C63" s="157"/>
      <c r="D63" s="158"/>
      <c r="E63" s="156"/>
      <c r="F63" s="159"/>
      <c r="G63" s="343"/>
      <c r="H63" s="160"/>
      <c r="I63" s="161"/>
    </row>
  </sheetData>
  <pageMargins left="0.70866141732283472" right="0.70866141732283472" top="0.78740157480314965" bottom="0.78740157480314965" header="0.31496062992125984" footer="0.31496062992125984"/>
  <pageSetup paperSize="9" scale="89" fitToHeight="0" orientation="landscape" r:id="rId1"/>
  <rowBreaks count="2" manualBreakCount="2">
    <brk id="17" max="8" man="1"/>
    <brk id="39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51"/>
  <sheetViews>
    <sheetView view="pageBreakPreview" zoomScaleNormal="100" zoomScaleSheetLayoutView="100" workbookViewId="0">
      <pane ySplit="1" topLeftCell="A2" activePane="bottomLeft" state="frozenSplit"/>
      <selection pane="bottomLeft" activeCell="A37" sqref="A37"/>
    </sheetView>
  </sheetViews>
  <sheetFormatPr defaultColWidth="9.140625" defaultRowHeight="5.65" customHeight="1" x14ac:dyDescent="0.25"/>
  <cols>
    <col min="1" max="1" width="90.7109375" style="12" customWidth="1"/>
    <col min="2" max="16384" width="9.140625" style="12"/>
  </cols>
  <sheetData>
    <row r="1" spans="1:1" s="11" customFormat="1" ht="18" x14ac:dyDescent="0.25">
      <c r="A1" s="270" t="s">
        <v>16</v>
      </c>
    </row>
    <row r="2" spans="1:1" ht="12.75" x14ac:dyDescent="0.25">
      <c r="A2" s="248" t="str">
        <f>SUMARIZACE!B1</f>
        <v>CELKOVÁ SUMARIZACE</v>
      </c>
    </row>
    <row r="3" spans="1:1" ht="12.75" x14ac:dyDescent="0.25">
      <c r="A3" s="248" t="str">
        <f>BILANCE!A1</f>
        <v>BILANCE OBNOVY ZELENĚ</v>
      </c>
    </row>
    <row r="4" spans="1:1" ht="12.75" x14ac:dyDescent="0.25">
      <c r="A4" s="248" t="str">
        <f>'PZ1'!A1</f>
        <v>NÁVRH PĚSTEBNÍCH ZÁSAHŮ - 1. MASARYKOVA A NÁBŘEŽNÍ UL. ALEJ</v>
      </c>
    </row>
    <row r="5" spans="1:1" ht="12.75" x14ac:dyDescent="0.25">
      <c r="A5" s="248" t="str">
        <f>'PZ2'!A1</f>
        <v>NÁVRH PĚSTEBNÍCH ZÁSAHŮ - 2. TYRŠOVY SADY</v>
      </c>
    </row>
    <row r="6" spans="1:1" ht="12.75" x14ac:dyDescent="0.25">
      <c r="A6" s="248" t="str">
        <f>'PZ3'!A1</f>
        <v>NÁVRH PĚSTEBNÍCH ZÁSAHŮ - 3. OPAVSKÁ UL. U VODOTEČE ALEJ</v>
      </c>
    </row>
    <row r="7" spans="1:1" ht="12.75" x14ac:dyDescent="0.25">
      <c r="A7" s="248" t="str">
        <f>'PZ4'!A1</f>
        <v>NÁVRH PĚSTEBNÍCH ZÁSAHŮ - 4. TĚŠÍKOV ALEJ</v>
      </c>
    </row>
    <row r="8" spans="1:1" ht="12.75" x14ac:dyDescent="0.25">
      <c r="A8" s="248" t="str">
        <f>VÝSADBA_STROMŮ!A1</f>
        <v>VÝSADBA STROMŮ</v>
      </c>
    </row>
    <row r="9" spans="1:1" ht="12.75" x14ac:dyDescent="0.25">
      <c r="A9" s="248" t="str">
        <f>ROSTLINY!A1</f>
        <v>SOUPIS ROSTLINNÉHO MATERIÁLU</v>
      </c>
    </row>
    <row r="10" spans="1:1" ht="12.75" x14ac:dyDescent="0.25">
      <c r="A10" s="248" t="str">
        <f>'ROZVOJOVÁ PÉČE STROMŮ'!A1</f>
        <v>ROZVOJOVÁ PÉČE STROMŮ</v>
      </c>
    </row>
    <row r="11" spans="1:1" ht="12.75" customHeight="1" x14ac:dyDescent="0.25"/>
    <row r="12" spans="1:1" ht="12.75" customHeight="1" x14ac:dyDescent="0.25"/>
    <row r="13" spans="1:1" ht="12.75" customHeight="1" x14ac:dyDescent="0.25"/>
    <row r="14" spans="1:1" ht="12.75" customHeight="1" x14ac:dyDescent="0.25"/>
    <row r="15" spans="1:1" ht="12.75" customHeight="1" x14ac:dyDescent="0.25"/>
    <row r="16" spans="1:1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</sheetData>
  <printOptions horizontalCentered="1"/>
  <pageMargins left="0.71" right="0.70866141732283472" top="0.74803149606299213" bottom="0.74803149606299213" header="0.31496062992125984" footer="0.31496062992125984"/>
  <pageSetup paperSize="9" fitToHeight="0" pageOrder="overThenDown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W46"/>
  <sheetViews>
    <sheetView view="pageBreakPreview" zoomScaleSheetLayoutView="100" workbookViewId="0">
      <selection activeCell="K36" sqref="K36"/>
    </sheetView>
  </sheetViews>
  <sheetFormatPr defaultColWidth="9.140625" defaultRowHeight="16.5" x14ac:dyDescent="0.2"/>
  <cols>
    <col min="1" max="1" width="6" style="20" customWidth="1"/>
    <col min="2" max="2" width="85.7109375" style="19" customWidth="1"/>
    <col min="3" max="3" width="14.28515625" style="390" hidden="1" customWidth="1"/>
    <col min="4" max="4" width="19" style="390" hidden="1" customWidth="1"/>
    <col min="5" max="5" width="11.7109375" style="20" hidden="1" customWidth="1"/>
    <col min="6" max="6" width="21.7109375" style="405" customWidth="1"/>
    <col min="7" max="7" width="21.7109375" style="385" customWidth="1"/>
    <col min="8" max="16384" width="9.140625" style="20"/>
  </cols>
  <sheetData>
    <row r="1" spans="2:23" s="396" customFormat="1" ht="18.75" x14ac:dyDescent="0.3">
      <c r="B1" s="393" t="s">
        <v>332</v>
      </c>
      <c r="C1" s="394"/>
      <c r="D1" s="394"/>
      <c r="E1" s="395"/>
      <c r="F1" s="404"/>
      <c r="G1" s="406"/>
      <c r="J1" s="397"/>
      <c r="K1" s="397"/>
      <c r="L1" s="397"/>
      <c r="M1" s="397"/>
      <c r="N1" s="397"/>
      <c r="O1" s="397"/>
      <c r="P1" s="397"/>
      <c r="Q1" s="397"/>
      <c r="R1" s="397"/>
      <c r="S1" s="397"/>
      <c r="U1" s="398"/>
      <c r="V1" s="398"/>
      <c r="W1" s="398"/>
    </row>
    <row r="2" spans="2:23" s="396" customFormat="1" ht="18.75" x14ac:dyDescent="0.3">
      <c r="B2" s="399"/>
      <c r="C2" s="394"/>
      <c r="D2" s="394"/>
      <c r="E2" s="395"/>
      <c r="F2" s="404"/>
      <c r="G2" s="406"/>
      <c r="J2" s="397"/>
      <c r="K2" s="397"/>
      <c r="L2" s="397"/>
      <c r="M2" s="397"/>
      <c r="N2" s="397"/>
      <c r="O2" s="397"/>
      <c r="P2" s="397"/>
      <c r="Q2" s="397"/>
      <c r="R2" s="397"/>
      <c r="S2" s="397"/>
      <c r="U2" s="398"/>
      <c r="V2" s="398"/>
      <c r="W2" s="398"/>
    </row>
    <row r="3" spans="2:23" s="400" customFormat="1" ht="15" customHeight="1" x14ac:dyDescent="0.2">
      <c r="B3" s="424" t="s">
        <v>362</v>
      </c>
      <c r="C3" s="425"/>
      <c r="D3" s="425"/>
      <c r="E3" s="426"/>
      <c r="F3" s="427" t="s">
        <v>18</v>
      </c>
      <c r="G3" s="427" t="s">
        <v>19</v>
      </c>
    </row>
    <row r="4" spans="2:23" s="15" customFormat="1" ht="15" customHeight="1" x14ac:dyDescent="0.2">
      <c r="B4" s="212" t="s">
        <v>366</v>
      </c>
      <c r="C4" s="386"/>
      <c r="D4" s="386"/>
      <c r="E4" s="391"/>
      <c r="F4" s="403"/>
      <c r="G4" s="384"/>
    </row>
    <row r="5" spans="2:23" s="15" customFormat="1" ht="15" customHeight="1" x14ac:dyDescent="0.2">
      <c r="B5" s="383" t="s">
        <v>371</v>
      </c>
      <c r="C5" s="386"/>
      <c r="D5" s="386"/>
      <c r="E5" s="391"/>
      <c r="F5" s="401">
        <f>'PZ1'!F234:G234</f>
        <v>0</v>
      </c>
      <c r="G5" s="387">
        <f>F5*1.21</f>
        <v>0</v>
      </c>
    </row>
    <row r="6" spans="2:23" s="15" customFormat="1" ht="15" customHeight="1" x14ac:dyDescent="0.2">
      <c r="B6" s="383" t="s">
        <v>372</v>
      </c>
      <c r="C6" s="386"/>
      <c r="D6" s="386"/>
      <c r="E6" s="391"/>
      <c r="F6" s="401">
        <f>'PZ1'!F238:G238</f>
        <v>0</v>
      </c>
      <c r="G6" s="387">
        <f>F6*1.21</f>
        <v>0</v>
      </c>
    </row>
    <row r="7" spans="2:23" s="15" customFormat="1" ht="15" customHeight="1" x14ac:dyDescent="0.2">
      <c r="B7" s="212"/>
      <c r="C7" s="386"/>
      <c r="D7" s="386"/>
      <c r="E7" s="384"/>
      <c r="F7" s="401"/>
      <c r="G7" s="387"/>
    </row>
    <row r="8" spans="2:23" s="15" customFormat="1" ht="15" customHeight="1" x14ac:dyDescent="0.2">
      <c r="B8" s="212" t="s">
        <v>367</v>
      </c>
      <c r="C8" s="386"/>
      <c r="D8" s="386"/>
      <c r="E8" s="391"/>
      <c r="F8" s="401"/>
      <c r="G8" s="387"/>
    </row>
    <row r="9" spans="2:23" s="15" customFormat="1" ht="15" customHeight="1" x14ac:dyDescent="0.2">
      <c r="B9" s="383" t="s">
        <v>371</v>
      </c>
      <c r="C9" s="386"/>
      <c r="D9" s="386"/>
      <c r="E9" s="391"/>
      <c r="F9" s="401">
        <f>'PZ2'!F333:G333</f>
        <v>0</v>
      </c>
      <c r="G9" s="387">
        <f>F9*1.21</f>
        <v>0</v>
      </c>
    </row>
    <row r="10" spans="2:23" s="15" customFormat="1" ht="15" customHeight="1" x14ac:dyDescent="0.2">
      <c r="B10" s="383" t="s">
        <v>372</v>
      </c>
      <c r="C10" s="386"/>
      <c r="D10" s="386"/>
      <c r="E10" s="391"/>
      <c r="F10" s="401">
        <f>'PZ2'!F337:G337</f>
        <v>0</v>
      </c>
      <c r="G10" s="387">
        <f>F10*1.21</f>
        <v>0</v>
      </c>
    </row>
    <row r="11" spans="2:23" s="15" customFormat="1" ht="15" customHeight="1" x14ac:dyDescent="0.2">
      <c r="B11" s="383" t="s">
        <v>373</v>
      </c>
      <c r="C11" s="386"/>
      <c r="D11" s="386"/>
      <c r="E11" s="391"/>
      <c r="F11" s="401">
        <f>'PZ2'!F341:G341</f>
        <v>0</v>
      </c>
      <c r="G11" s="387">
        <f>F11*1.21</f>
        <v>0</v>
      </c>
    </row>
    <row r="12" spans="2:23" s="15" customFormat="1" ht="15" customHeight="1" x14ac:dyDescent="0.2">
      <c r="B12" s="212"/>
      <c r="C12" s="386"/>
      <c r="D12" s="386"/>
      <c r="E12" s="391"/>
      <c r="F12" s="401"/>
      <c r="G12" s="387"/>
    </row>
    <row r="13" spans="2:23" s="15" customFormat="1" ht="15" customHeight="1" x14ac:dyDescent="0.2">
      <c r="B13" s="212" t="s">
        <v>368</v>
      </c>
      <c r="C13" s="386"/>
      <c r="D13" s="386"/>
      <c r="E13" s="391"/>
      <c r="F13" s="401"/>
      <c r="G13" s="387"/>
    </row>
    <row r="14" spans="2:23" s="15" customFormat="1" ht="15" customHeight="1" x14ac:dyDescent="0.2">
      <c r="B14" s="383" t="s">
        <v>371</v>
      </c>
      <c r="C14" s="386"/>
      <c r="D14" s="386"/>
      <c r="E14" s="391"/>
      <c r="F14" s="401">
        <f>'PZ3'!F58:G58</f>
        <v>0</v>
      </c>
      <c r="G14" s="387">
        <f>F14*1.21</f>
        <v>0</v>
      </c>
    </row>
    <row r="15" spans="2:23" s="15" customFormat="1" ht="15" customHeight="1" x14ac:dyDescent="0.2">
      <c r="B15" s="383" t="s">
        <v>372</v>
      </c>
      <c r="C15" s="386"/>
      <c r="D15" s="386"/>
      <c r="E15" s="391"/>
      <c r="F15" s="401">
        <f>'PZ3'!F62:G62</f>
        <v>0</v>
      </c>
      <c r="G15" s="387">
        <f>F15*1.21</f>
        <v>0</v>
      </c>
    </row>
    <row r="16" spans="2:23" s="15" customFormat="1" ht="15" customHeight="1" x14ac:dyDescent="0.2">
      <c r="B16" s="212"/>
      <c r="C16" s="386"/>
      <c r="D16" s="386"/>
      <c r="E16" s="391"/>
      <c r="F16" s="401"/>
      <c r="G16" s="387"/>
    </row>
    <row r="17" spans="2:7" s="15" customFormat="1" ht="15" customHeight="1" x14ac:dyDescent="0.2">
      <c r="B17" s="212" t="s">
        <v>369</v>
      </c>
      <c r="C17" s="386"/>
      <c r="D17" s="386"/>
      <c r="E17" s="391"/>
      <c r="F17" s="401"/>
      <c r="G17" s="387"/>
    </row>
    <row r="18" spans="2:7" s="15" customFormat="1" ht="15" customHeight="1" x14ac:dyDescent="0.2">
      <c r="B18" s="383" t="s">
        <v>371</v>
      </c>
      <c r="C18" s="386"/>
      <c r="D18" s="386"/>
      <c r="E18" s="391"/>
      <c r="F18" s="401">
        <f>'PZ4'!F123:G123</f>
        <v>0</v>
      </c>
      <c r="G18" s="387">
        <f>F18*1.21</f>
        <v>0</v>
      </c>
    </row>
    <row r="19" spans="2:7" s="15" customFormat="1" ht="15" customHeight="1" x14ac:dyDescent="0.2">
      <c r="B19" s="383" t="s">
        <v>372</v>
      </c>
      <c r="C19" s="386"/>
      <c r="D19" s="386"/>
      <c r="E19" s="391"/>
      <c r="F19" s="401">
        <f>'PZ4'!F127:G127</f>
        <v>0</v>
      </c>
      <c r="G19" s="387">
        <f>F19*1.21</f>
        <v>0</v>
      </c>
    </row>
    <row r="20" spans="2:7" s="15" customFormat="1" ht="15" customHeight="1" x14ac:dyDescent="0.2">
      <c r="B20" s="383" t="s">
        <v>373</v>
      </c>
      <c r="C20" s="386"/>
      <c r="D20" s="386"/>
      <c r="E20" s="391"/>
      <c r="F20" s="401"/>
      <c r="G20" s="387"/>
    </row>
    <row r="21" spans="2:7" s="15" customFormat="1" ht="15" customHeight="1" x14ac:dyDescent="0.2">
      <c r="B21" s="212"/>
      <c r="C21" s="386"/>
      <c r="D21" s="386"/>
      <c r="E21" s="391"/>
      <c r="F21" s="401"/>
      <c r="G21" s="387"/>
    </row>
    <row r="22" spans="2:7" s="15" customFormat="1" ht="15" customHeight="1" x14ac:dyDescent="0.2">
      <c r="B22" s="212" t="s">
        <v>41</v>
      </c>
      <c r="C22" s="387"/>
      <c r="D22" s="387"/>
      <c r="E22" s="391"/>
      <c r="F22" s="401">
        <f>VÝSADBA_STROMŮ!I32</f>
        <v>0</v>
      </c>
      <c r="G22" s="387">
        <f>F22*1.21</f>
        <v>0</v>
      </c>
    </row>
    <row r="23" spans="2:7" s="15" customFormat="1" ht="15" customHeight="1" x14ac:dyDescent="0.2">
      <c r="B23" s="212"/>
      <c r="C23" s="387"/>
      <c r="D23" s="387"/>
      <c r="E23" s="391"/>
      <c r="F23" s="401"/>
      <c r="G23" s="387"/>
    </row>
    <row r="24" spans="2:7" s="16" customFormat="1" x14ac:dyDescent="0.2">
      <c r="B24" s="212" t="s">
        <v>127</v>
      </c>
      <c r="C24" s="387"/>
      <c r="D24" s="387"/>
      <c r="E24" s="423"/>
      <c r="F24" s="401"/>
      <c r="G24" s="387"/>
    </row>
    <row r="25" spans="2:7" s="16" customFormat="1" x14ac:dyDescent="0.2">
      <c r="B25" s="383" t="s">
        <v>374</v>
      </c>
      <c r="C25" s="387"/>
      <c r="D25" s="387"/>
      <c r="E25" s="423"/>
      <c r="F25" s="401">
        <f>'ROZVOJOVÁ PÉČE STROMŮ'!I16</f>
        <v>0</v>
      </c>
      <c r="G25" s="387">
        <f>F25*1.21</f>
        <v>0</v>
      </c>
    </row>
    <row r="26" spans="2:7" s="16" customFormat="1" x14ac:dyDescent="0.2">
      <c r="B26" s="383" t="s">
        <v>375</v>
      </c>
      <c r="C26" s="387"/>
      <c r="D26" s="387"/>
      <c r="E26" s="423"/>
      <c r="F26" s="401">
        <f>'ROZVOJOVÁ PÉČE STROMŮ'!I38</f>
        <v>0</v>
      </c>
      <c r="G26" s="387">
        <f>F26*1.21</f>
        <v>0</v>
      </c>
    </row>
    <row r="27" spans="2:7" s="16" customFormat="1" x14ac:dyDescent="0.2">
      <c r="B27" s="383" t="s">
        <v>376</v>
      </c>
      <c r="C27" s="387"/>
      <c r="D27" s="387"/>
      <c r="E27" s="423"/>
      <c r="F27" s="401">
        <f>'ROZVOJOVÁ PÉČE STROMŮ'!I58</f>
        <v>0</v>
      </c>
      <c r="G27" s="387">
        <f>F27*1.21</f>
        <v>0</v>
      </c>
    </row>
    <row r="28" spans="2:7" s="422" customFormat="1" ht="15.75" x14ac:dyDescent="0.2">
      <c r="B28" s="418" t="s">
        <v>370</v>
      </c>
      <c r="C28" s="419"/>
      <c r="D28" s="419"/>
      <c r="E28" s="420"/>
      <c r="F28" s="421">
        <f>SUM(F5:F27)</f>
        <v>0</v>
      </c>
      <c r="G28" s="419">
        <f>F28*1.21</f>
        <v>0</v>
      </c>
    </row>
    <row r="29" spans="2:7" s="18" customFormat="1" x14ac:dyDescent="0.3">
      <c r="B29" s="17"/>
      <c r="C29" s="388"/>
      <c r="D29" s="388"/>
      <c r="F29" s="407"/>
      <c r="G29" s="408"/>
    </row>
    <row r="30" spans="2:7" s="18" customFormat="1" x14ac:dyDescent="0.25">
      <c r="B30" s="428" t="s">
        <v>363</v>
      </c>
      <c r="C30" s="389"/>
      <c r="D30" s="389"/>
      <c r="E30" s="382"/>
      <c r="F30" s="389" t="s">
        <v>18</v>
      </c>
      <c r="G30" s="389" t="s">
        <v>19</v>
      </c>
    </row>
    <row r="31" spans="2:7" s="18" customFormat="1" x14ac:dyDescent="0.3">
      <c r="B31" s="212" t="s">
        <v>366</v>
      </c>
      <c r="C31" s="386"/>
      <c r="D31" s="386"/>
      <c r="E31" s="392"/>
      <c r="F31" s="409">
        <f>'PZ1'!F242:G242</f>
        <v>0</v>
      </c>
      <c r="G31" s="410">
        <f>F31*1.21</f>
        <v>0</v>
      </c>
    </row>
    <row r="32" spans="2:7" s="18" customFormat="1" x14ac:dyDescent="0.3">
      <c r="B32" s="212" t="s">
        <v>367</v>
      </c>
      <c r="C32" s="386"/>
      <c r="D32" s="386"/>
      <c r="E32" s="392"/>
      <c r="F32" s="409">
        <f>'PZ2'!F345:G345</f>
        <v>0</v>
      </c>
      <c r="G32" s="410">
        <f t="shared" ref="G32:G35" si="0">F32*1.21</f>
        <v>0</v>
      </c>
    </row>
    <row r="33" spans="1:7" s="18" customFormat="1" x14ac:dyDescent="0.3">
      <c r="B33" s="212" t="s">
        <v>368</v>
      </c>
      <c r="C33" s="386"/>
      <c r="D33" s="386"/>
      <c r="E33" s="392"/>
      <c r="F33" s="409">
        <f>'PZ3'!F66:G66</f>
        <v>0</v>
      </c>
      <c r="G33" s="410">
        <f t="shared" si="0"/>
        <v>0</v>
      </c>
    </row>
    <row r="34" spans="1:7" s="18" customFormat="1" x14ac:dyDescent="0.3">
      <c r="B34" s="212" t="s">
        <v>369</v>
      </c>
      <c r="C34" s="386"/>
      <c r="D34" s="386"/>
      <c r="E34" s="392"/>
      <c r="F34" s="409">
        <f>'PZ4'!F131:G131</f>
        <v>0</v>
      </c>
      <c r="G34" s="410">
        <f t="shared" si="0"/>
        <v>0</v>
      </c>
    </row>
    <row r="35" spans="1:7" s="412" customFormat="1" ht="15.75" x14ac:dyDescent="0.25">
      <c r="B35" s="418" t="s">
        <v>370</v>
      </c>
      <c r="C35" s="419"/>
      <c r="D35" s="419"/>
      <c r="E35" s="420"/>
      <c r="F35" s="421">
        <f>SUM(F31:F34)</f>
        <v>0</v>
      </c>
      <c r="G35" s="429">
        <f t="shared" si="0"/>
        <v>0</v>
      </c>
    </row>
    <row r="36" spans="1:7" s="412" customFormat="1" ht="15.75" x14ac:dyDescent="0.25">
      <c r="B36" s="418"/>
      <c r="C36" s="419"/>
      <c r="D36" s="419"/>
      <c r="E36" s="420"/>
      <c r="F36" s="421"/>
      <c r="G36" s="429"/>
    </row>
    <row r="37" spans="1:7" s="382" customFormat="1" x14ac:dyDescent="0.25">
      <c r="B37" s="428" t="s">
        <v>128</v>
      </c>
      <c r="C37" s="389"/>
      <c r="D37" s="389"/>
      <c r="F37" s="389" t="s">
        <v>18</v>
      </c>
      <c r="G37" s="389" t="s">
        <v>19</v>
      </c>
    </row>
    <row r="38" spans="1:7" s="18" customFormat="1" ht="49.5" x14ac:dyDescent="0.3">
      <c r="B38" s="212" t="s">
        <v>136</v>
      </c>
      <c r="C38" s="387"/>
      <c r="D38" s="387"/>
      <c r="F38" s="463"/>
      <c r="G38" s="410">
        <f>F38*1.21</f>
        <v>0</v>
      </c>
    </row>
    <row r="39" spans="1:7" s="18" customFormat="1" x14ac:dyDescent="0.3">
      <c r="B39" s="17"/>
      <c r="C39" s="388"/>
      <c r="D39" s="388"/>
      <c r="F39" s="407"/>
      <c r="G39" s="408"/>
    </row>
    <row r="40" spans="1:7" s="18" customFormat="1" x14ac:dyDescent="0.3">
      <c r="B40" s="17"/>
      <c r="C40" s="388"/>
      <c r="D40" s="388"/>
      <c r="F40" s="407"/>
      <c r="G40" s="408"/>
    </row>
    <row r="41" spans="1:7" ht="17.25" thickBot="1" x14ac:dyDescent="0.25">
      <c r="F41" s="411"/>
      <c r="G41" s="390"/>
    </row>
    <row r="42" spans="1:7" s="269" customFormat="1" ht="22.5" customHeight="1" thickBot="1" x14ac:dyDescent="0.25">
      <c r="B42" s="413" t="s">
        <v>105</v>
      </c>
      <c r="C42" s="414"/>
      <c r="D42" s="414"/>
      <c r="E42" s="415"/>
      <c r="F42" s="416">
        <f>F38+F35+F28</f>
        <v>0</v>
      </c>
      <c r="G42" s="417">
        <f>F42*1.21</f>
        <v>0</v>
      </c>
    </row>
    <row r="43" spans="1:7" x14ac:dyDescent="0.2">
      <c r="F43" s="411"/>
      <c r="G43" s="390"/>
    </row>
    <row r="44" spans="1:7" x14ac:dyDescent="0.2">
      <c r="A44" s="214"/>
      <c r="B44" s="213" t="s">
        <v>106</v>
      </c>
    </row>
    <row r="46" spans="1:7" x14ac:dyDescent="0.2">
      <c r="B46" s="247"/>
    </row>
  </sheetData>
  <sheetProtection selectLockedCells="1" selectUnlockedCells="1"/>
  <phoneticPr fontId="53" type="noConversion"/>
  <pageMargins left="0.7" right="0.7" top="0.75" bottom="0.75" header="0.3" footer="0.3"/>
  <pageSetup paperSize="9" scale="97" firstPageNumber="0" fitToHeight="0" orientation="landscape" r:id="rId1"/>
  <headerFooter alignWithMargins="0"/>
  <rowBreaks count="1" manualBreakCount="1">
    <brk id="29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P8"/>
  <sheetViews>
    <sheetView tabSelected="1" view="pageBreakPreview" zoomScale="110" zoomScaleSheetLayoutView="110" workbookViewId="0">
      <selection activeCell="G14" sqref="G14"/>
    </sheetView>
  </sheetViews>
  <sheetFormatPr defaultColWidth="9.140625" defaultRowHeight="13.5" x14ac:dyDescent="0.25"/>
  <cols>
    <col min="1" max="1" width="39.85546875" style="7" customWidth="1"/>
    <col min="2" max="7" width="8.5703125" style="210" customWidth="1"/>
    <col min="8" max="9" width="8.5703125" style="7" customWidth="1"/>
    <col min="10" max="10" width="21.140625" style="7" customWidth="1"/>
    <col min="11" max="250" width="9.140625" style="7"/>
    <col min="251" max="16384" width="9.140625" style="108"/>
  </cols>
  <sheetData>
    <row r="1" spans="1:250" s="20" customFormat="1" ht="18" x14ac:dyDescent="0.25">
      <c r="A1" s="266" t="s">
        <v>344</v>
      </c>
      <c r="B1" s="267"/>
      <c r="C1" s="267"/>
      <c r="D1" s="267"/>
      <c r="E1" s="268"/>
      <c r="F1" s="268"/>
      <c r="G1" s="268"/>
      <c r="H1" s="269"/>
      <c r="I1" s="269"/>
      <c r="J1" s="269"/>
    </row>
    <row r="2" spans="1:250" x14ac:dyDescent="0.25">
      <c r="A2" s="1"/>
      <c r="B2" s="249"/>
      <c r="C2" s="249"/>
      <c r="D2" s="249"/>
      <c r="E2" s="249"/>
      <c r="F2" s="249"/>
      <c r="G2" s="249"/>
      <c r="H2" s="249"/>
      <c r="I2" s="249"/>
      <c r="J2" s="249"/>
    </row>
    <row r="3" spans="1:250" s="272" customFormat="1" ht="54" x14ac:dyDescent="0.2">
      <c r="A3" s="271" t="s">
        <v>340</v>
      </c>
      <c r="B3" s="271" t="s">
        <v>351</v>
      </c>
      <c r="C3" s="271" t="s">
        <v>352</v>
      </c>
      <c r="D3" s="271" t="s">
        <v>142</v>
      </c>
      <c r="E3" s="271" t="s">
        <v>143</v>
      </c>
      <c r="F3" s="271" t="s">
        <v>144</v>
      </c>
      <c r="G3" s="271" t="s">
        <v>145</v>
      </c>
      <c r="H3" s="271" t="s">
        <v>146</v>
      </c>
      <c r="I3" s="271" t="s">
        <v>147</v>
      </c>
      <c r="J3" s="271" t="s">
        <v>377</v>
      </c>
      <c r="K3" s="210"/>
      <c r="L3" s="210"/>
      <c r="M3" s="210"/>
      <c r="N3" s="210"/>
      <c r="O3" s="210"/>
      <c r="P3" s="210"/>
      <c r="Q3" s="210"/>
      <c r="R3" s="210"/>
      <c r="S3" s="210"/>
      <c r="T3" s="210"/>
      <c r="U3" s="210"/>
      <c r="V3" s="210"/>
      <c r="W3" s="210"/>
      <c r="X3" s="210"/>
      <c r="Y3" s="210"/>
      <c r="Z3" s="210"/>
      <c r="AA3" s="210"/>
      <c r="AB3" s="210"/>
      <c r="AC3" s="210"/>
      <c r="AD3" s="210"/>
      <c r="AE3" s="210"/>
      <c r="AF3" s="210"/>
      <c r="AG3" s="210"/>
      <c r="AH3" s="210"/>
      <c r="AI3" s="210"/>
      <c r="AJ3" s="210"/>
      <c r="AK3" s="210"/>
      <c r="AL3" s="210"/>
      <c r="AM3" s="210"/>
      <c r="AN3" s="210"/>
      <c r="AO3" s="210"/>
      <c r="AP3" s="210"/>
      <c r="AQ3" s="210"/>
      <c r="AR3" s="210"/>
      <c r="AS3" s="210"/>
      <c r="AT3" s="210"/>
      <c r="AU3" s="210"/>
      <c r="AV3" s="210"/>
      <c r="AW3" s="210"/>
      <c r="AX3" s="210"/>
      <c r="AY3" s="210"/>
      <c r="AZ3" s="210"/>
      <c r="BA3" s="210"/>
      <c r="BB3" s="210"/>
      <c r="BC3" s="210"/>
      <c r="BD3" s="210"/>
      <c r="BE3" s="210"/>
      <c r="BF3" s="210"/>
      <c r="BG3" s="210"/>
      <c r="BH3" s="210"/>
      <c r="BI3" s="210"/>
      <c r="BJ3" s="210"/>
      <c r="BK3" s="210"/>
      <c r="BL3" s="210"/>
      <c r="BM3" s="210"/>
      <c r="BN3" s="210"/>
      <c r="BO3" s="210"/>
      <c r="BP3" s="210"/>
      <c r="BQ3" s="210"/>
      <c r="BR3" s="210"/>
      <c r="BS3" s="210"/>
      <c r="BT3" s="210"/>
      <c r="BU3" s="210"/>
      <c r="BV3" s="210"/>
      <c r="BW3" s="210"/>
      <c r="BX3" s="210"/>
      <c r="BY3" s="210"/>
      <c r="BZ3" s="210"/>
      <c r="CA3" s="210"/>
      <c r="CB3" s="210"/>
      <c r="CC3" s="210"/>
      <c r="CD3" s="210"/>
      <c r="CE3" s="210"/>
      <c r="CF3" s="210"/>
      <c r="CG3" s="210"/>
      <c r="CH3" s="210"/>
      <c r="CI3" s="210"/>
      <c r="CJ3" s="210"/>
      <c r="CK3" s="210"/>
      <c r="CL3" s="210"/>
      <c r="CM3" s="210"/>
      <c r="CN3" s="210"/>
      <c r="CO3" s="210"/>
      <c r="CP3" s="210"/>
      <c r="CQ3" s="210"/>
      <c r="CR3" s="210"/>
      <c r="CS3" s="210"/>
      <c r="CT3" s="210"/>
      <c r="CU3" s="210"/>
      <c r="CV3" s="210"/>
      <c r="CW3" s="210"/>
      <c r="CX3" s="210"/>
      <c r="CY3" s="210"/>
      <c r="CZ3" s="210"/>
      <c r="DA3" s="210"/>
      <c r="DB3" s="210"/>
      <c r="DC3" s="210"/>
      <c r="DD3" s="210"/>
      <c r="DE3" s="210"/>
      <c r="DF3" s="210"/>
      <c r="DG3" s="210"/>
      <c r="DH3" s="210"/>
      <c r="DI3" s="210"/>
      <c r="DJ3" s="210"/>
      <c r="DK3" s="210"/>
      <c r="DL3" s="210"/>
      <c r="DM3" s="210"/>
      <c r="DN3" s="210"/>
      <c r="DO3" s="210"/>
      <c r="DP3" s="210"/>
      <c r="DQ3" s="210"/>
      <c r="DR3" s="210"/>
      <c r="DS3" s="210"/>
      <c r="DT3" s="210"/>
      <c r="DU3" s="210"/>
      <c r="DV3" s="210"/>
      <c r="DW3" s="210"/>
      <c r="DX3" s="210"/>
      <c r="DY3" s="210"/>
      <c r="DZ3" s="210"/>
      <c r="EA3" s="210"/>
      <c r="EB3" s="210"/>
      <c r="EC3" s="210"/>
      <c r="ED3" s="210"/>
      <c r="EE3" s="210"/>
      <c r="EF3" s="210"/>
      <c r="EG3" s="210"/>
      <c r="EH3" s="210"/>
      <c r="EI3" s="210"/>
      <c r="EJ3" s="210"/>
      <c r="EK3" s="210"/>
      <c r="EL3" s="210"/>
      <c r="EM3" s="210"/>
      <c r="EN3" s="210"/>
      <c r="EO3" s="210"/>
      <c r="EP3" s="210"/>
      <c r="EQ3" s="210"/>
      <c r="ER3" s="210"/>
      <c r="ES3" s="210"/>
      <c r="ET3" s="210"/>
      <c r="EU3" s="210"/>
      <c r="EV3" s="210"/>
      <c r="EW3" s="210"/>
      <c r="EX3" s="210"/>
      <c r="EY3" s="210"/>
      <c r="EZ3" s="210"/>
      <c r="FA3" s="210"/>
      <c r="FB3" s="210"/>
      <c r="FC3" s="210"/>
      <c r="FD3" s="210"/>
      <c r="FE3" s="210"/>
      <c r="FF3" s="210"/>
      <c r="FG3" s="210"/>
      <c r="FH3" s="210"/>
      <c r="FI3" s="210"/>
      <c r="FJ3" s="210"/>
      <c r="FK3" s="210"/>
      <c r="FL3" s="210"/>
      <c r="FM3" s="210"/>
      <c r="FN3" s="210"/>
      <c r="FO3" s="210"/>
      <c r="FP3" s="210"/>
      <c r="FQ3" s="210"/>
      <c r="FR3" s="210"/>
      <c r="FS3" s="210"/>
      <c r="FT3" s="210"/>
      <c r="FU3" s="210"/>
      <c r="FV3" s="210"/>
      <c r="FW3" s="210"/>
      <c r="FX3" s="210"/>
      <c r="FY3" s="210"/>
      <c r="FZ3" s="210"/>
      <c r="GA3" s="210"/>
      <c r="GB3" s="210"/>
      <c r="GC3" s="210"/>
      <c r="GD3" s="210"/>
      <c r="GE3" s="210"/>
      <c r="GF3" s="210"/>
      <c r="GG3" s="210"/>
      <c r="GH3" s="210"/>
      <c r="GI3" s="210"/>
      <c r="GJ3" s="210"/>
      <c r="GK3" s="210"/>
      <c r="GL3" s="210"/>
      <c r="GM3" s="210"/>
      <c r="GN3" s="210"/>
      <c r="GO3" s="210"/>
      <c r="GP3" s="210"/>
      <c r="GQ3" s="210"/>
      <c r="GR3" s="210"/>
      <c r="GS3" s="210"/>
      <c r="GT3" s="210"/>
      <c r="GU3" s="210"/>
      <c r="GV3" s="210"/>
      <c r="GW3" s="210"/>
      <c r="GX3" s="210"/>
      <c r="GY3" s="210"/>
      <c r="GZ3" s="210"/>
      <c r="HA3" s="210"/>
      <c r="HB3" s="210"/>
      <c r="HC3" s="210"/>
      <c r="HD3" s="210"/>
      <c r="HE3" s="210"/>
      <c r="HF3" s="210"/>
      <c r="HG3" s="210"/>
      <c r="HH3" s="210"/>
      <c r="HI3" s="210"/>
      <c r="HJ3" s="210"/>
      <c r="HK3" s="210"/>
      <c r="HL3" s="210"/>
      <c r="HM3" s="210"/>
      <c r="HN3" s="210"/>
      <c r="HO3" s="210"/>
      <c r="HP3" s="210"/>
      <c r="HQ3" s="210"/>
      <c r="HR3" s="210"/>
      <c r="HS3" s="210"/>
      <c r="HT3" s="210"/>
      <c r="HU3" s="210"/>
      <c r="HV3" s="210"/>
      <c r="HW3" s="210"/>
      <c r="HX3" s="210"/>
      <c r="HY3" s="210"/>
      <c r="HZ3" s="210"/>
      <c r="IA3" s="210"/>
      <c r="IB3" s="210"/>
      <c r="IC3" s="210"/>
      <c r="ID3" s="210"/>
      <c r="IE3" s="210"/>
      <c r="IF3" s="210"/>
      <c r="IG3" s="210"/>
      <c r="IH3" s="210"/>
      <c r="II3" s="210"/>
      <c r="IJ3" s="210"/>
      <c r="IK3" s="210"/>
      <c r="IL3" s="210"/>
      <c r="IM3" s="210"/>
      <c r="IN3" s="210"/>
      <c r="IO3" s="210"/>
      <c r="IP3" s="210"/>
    </row>
    <row r="4" spans="1:250" ht="16.5" x14ac:dyDescent="0.25">
      <c r="A4" s="250" t="s">
        <v>338</v>
      </c>
      <c r="B4" s="314">
        <v>725</v>
      </c>
      <c r="C4" s="314">
        <f>B4*4</f>
        <v>2900</v>
      </c>
      <c r="D4" s="251">
        <v>108</v>
      </c>
      <c r="E4" s="252">
        <v>1</v>
      </c>
      <c r="F4" s="252">
        <v>0</v>
      </c>
      <c r="G4" s="252">
        <v>107</v>
      </c>
      <c r="H4" s="252">
        <v>0</v>
      </c>
      <c r="I4" s="252">
        <v>8</v>
      </c>
      <c r="J4" s="257" t="s">
        <v>339</v>
      </c>
    </row>
    <row r="5" spans="1:250" ht="16.5" x14ac:dyDescent="0.25">
      <c r="A5" s="250" t="s">
        <v>341</v>
      </c>
      <c r="B5" s="314">
        <v>0</v>
      </c>
      <c r="C5" s="314">
        <v>25216</v>
      </c>
      <c r="D5" s="251">
        <v>215</v>
      </c>
      <c r="E5" s="252">
        <v>4</v>
      </c>
      <c r="F5" s="252">
        <v>1</v>
      </c>
      <c r="G5" s="252">
        <v>176</v>
      </c>
      <c r="H5" s="252">
        <v>34</v>
      </c>
      <c r="I5" s="252">
        <v>1</v>
      </c>
      <c r="J5" s="257" t="s">
        <v>152</v>
      </c>
    </row>
    <row r="6" spans="1:250" ht="16.5" x14ac:dyDescent="0.25">
      <c r="A6" s="250" t="s">
        <v>343</v>
      </c>
      <c r="B6" s="314">
        <v>170</v>
      </c>
      <c r="C6" s="314">
        <f>B6*4</f>
        <v>680</v>
      </c>
      <c r="D6" s="251">
        <v>40</v>
      </c>
      <c r="E6" s="252">
        <v>2</v>
      </c>
      <c r="F6" s="252">
        <v>0</v>
      </c>
      <c r="G6" s="252">
        <v>38</v>
      </c>
      <c r="H6" s="252">
        <v>0</v>
      </c>
      <c r="I6" s="252">
        <v>0</v>
      </c>
      <c r="J6" s="256" t="s">
        <v>22</v>
      </c>
    </row>
    <row r="7" spans="1:250" ht="16.5" x14ac:dyDescent="0.25">
      <c r="A7" s="253" t="s">
        <v>342</v>
      </c>
      <c r="B7" s="315">
        <v>202</v>
      </c>
      <c r="C7" s="315">
        <f>B7*4</f>
        <v>808</v>
      </c>
      <c r="D7" s="252">
        <v>57</v>
      </c>
      <c r="E7" s="252">
        <v>1</v>
      </c>
      <c r="F7" s="252">
        <v>0</v>
      </c>
      <c r="G7" s="252">
        <v>55</v>
      </c>
      <c r="H7" s="252">
        <v>1</v>
      </c>
      <c r="I7" s="252">
        <v>3</v>
      </c>
      <c r="J7" s="257" t="s">
        <v>150</v>
      </c>
    </row>
    <row r="8" spans="1:250" ht="16.5" x14ac:dyDescent="0.3">
      <c r="A8" s="254" t="s">
        <v>148</v>
      </c>
      <c r="B8" s="313">
        <f t="shared" ref="B8" si="0">SUM(B4:B7)</f>
        <v>1097</v>
      </c>
      <c r="C8" s="313">
        <f t="shared" ref="C8" si="1">SUM(C4:C7)</f>
        <v>29604</v>
      </c>
      <c r="D8" s="255">
        <f t="shared" ref="D8:I8" si="2">SUM(D4:D7)</f>
        <v>420</v>
      </c>
      <c r="E8" s="255">
        <f t="shared" si="2"/>
        <v>8</v>
      </c>
      <c r="F8" s="255">
        <f t="shared" si="2"/>
        <v>1</v>
      </c>
      <c r="G8" s="255">
        <f t="shared" si="2"/>
        <v>376</v>
      </c>
      <c r="H8" s="255">
        <f t="shared" si="2"/>
        <v>35</v>
      </c>
      <c r="I8" s="255">
        <f t="shared" si="2"/>
        <v>12</v>
      </c>
      <c r="J8" s="255"/>
    </row>
  </sheetData>
  <sheetProtection selectLockedCells="1" selectUnlockedCells="1"/>
  <pageMargins left="1.67" right="0.78740157480314965" top="0.98" bottom="0.71" header="0.51181102362204722" footer="0.51181102362204722"/>
  <pageSetup paperSize="9" scale="91" firstPageNumber="0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C06E5-4613-42D7-80D8-9D44B651B8E9}">
  <sheetPr>
    <pageSetUpPr fitToPage="1"/>
  </sheetPr>
  <dimension ref="A1:AH245"/>
  <sheetViews>
    <sheetView view="pageBreakPreview" zoomScale="70" zoomScaleNormal="80" zoomScaleSheetLayoutView="70" workbookViewId="0">
      <pane xSplit="23" ySplit="2" topLeftCell="X3" activePane="bottomRight" state="frozen"/>
      <selection pane="topRight" activeCell="X1" sqref="X1"/>
      <selection pane="bottomLeft" activeCell="A3" sqref="A3"/>
      <selection pane="bottomRight" activeCell="M234" sqref="M234"/>
    </sheetView>
  </sheetViews>
  <sheetFormatPr defaultRowHeight="12.75" x14ac:dyDescent="0.2"/>
  <cols>
    <col min="1" max="1" width="16.140625" customWidth="1"/>
    <col min="2" max="2" width="12.42578125" customWidth="1"/>
    <col min="3" max="3" width="6.7109375" customWidth="1"/>
    <col min="4" max="4" width="14" customWidth="1"/>
    <col min="5" max="6" width="7.28515625" customWidth="1"/>
    <col min="7" max="7" width="9.28515625" customWidth="1"/>
    <col min="8" max="12" width="7.28515625" customWidth="1"/>
    <col min="13" max="13" width="6.42578125" customWidth="1"/>
    <col min="14" max="18" width="7.85546875" customWidth="1"/>
    <col min="19" max="19" width="6.5703125" customWidth="1"/>
    <col min="20" max="20" width="7.28515625" customWidth="1"/>
    <col min="21" max="21" width="6.42578125" customWidth="1"/>
    <col min="22" max="22" width="27.5703125" customWidth="1"/>
    <col min="23" max="23" width="7.42578125" customWidth="1"/>
    <col min="24" max="24" width="20.7109375" customWidth="1"/>
    <col min="25" max="25" width="6.42578125" customWidth="1"/>
    <col min="26" max="26" width="10.140625" customWidth="1"/>
    <col min="27" max="27" width="10.5703125" customWidth="1"/>
    <col min="28" max="28" width="11.7109375" customWidth="1"/>
    <col min="29" max="29" width="11.7109375" style="444" customWidth="1"/>
    <col min="30" max="30" width="11.7109375" customWidth="1"/>
    <col min="33" max="33" width="9.5703125" bestFit="1" customWidth="1"/>
    <col min="255" max="256" width="22" customWidth="1"/>
    <col min="257" max="257" width="12.42578125" customWidth="1"/>
    <col min="258" max="258" width="17.28515625" customWidth="1"/>
    <col min="261" max="261" width="14" customWidth="1"/>
    <col min="279" max="279" width="27.5703125" customWidth="1"/>
    <col min="280" max="280" width="5.85546875" customWidth="1"/>
    <col min="281" max="281" width="20.7109375" customWidth="1"/>
    <col min="285" max="285" width="10.5703125" customWidth="1"/>
    <col min="286" max="286" width="15.5703125" customWidth="1"/>
    <col min="289" max="289" width="9.5703125" bestFit="1" customWidth="1"/>
    <col min="511" max="512" width="22" customWidth="1"/>
    <col min="513" max="513" width="12.42578125" customWidth="1"/>
    <col min="514" max="514" width="17.28515625" customWidth="1"/>
    <col min="517" max="517" width="14" customWidth="1"/>
    <col min="535" max="535" width="27.5703125" customWidth="1"/>
    <col min="536" max="536" width="5.85546875" customWidth="1"/>
    <col min="537" max="537" width="20.7109375" customWidth="1"/>
    <col min="541" max="541" width="10.5703125" customWidth="1"/>
    <col min="542" max="542" width="15.5703125" customWidth="1"/>
    <col min="545" max="545" width="9.5703125" bestFit="1" customWidth="1"/>
    <col min="767" max="768" width="22" customWidth="1"/>
    <col min="769" max="769" width="12.42578125" customWidth="1"/>
    <col min="770" max="770" width="17.28515625" customWidth="1"/>
    <col min="773" max="773" width="14" customWidth="1"/>
    <col min="791" max="791" width="27.5703125" customWidth="1"/>
    <col min="792" max="792" width="5.85546875" customWidth="1"/>
    <col min="793" max="793" width="20.7109375" customWidth="1"/>
    <col min="797" max="797" width="10.5703125" customWidth="1"/>
    <col min="798" max="798" width="15.5703125" customWidth="1"/>
    <col min="801" max="801" width="9.5703125" bestFit="1" customWidth="1"/>
    <col min="1023" max="1024" width="22" customWidth="1"/>
    <col min="1025" max="1025" width="12.42578125" customWidth="1"/>
    <col min="1026" max="1026" width="17.28515625" customWidth="1"/>
    <col min="1029" max="1029" width="14" customWidth="1"/>
    <col min="1047" max="1047" width="27.5703125" customWidth="1"/>
    <col min="1048" max="1048" width="5.85546875" customWidth="1"/>
    <col min="1049" max="1049" width="20.7109375" customWidth="1"/>
    <col min="1053" max="1053" width="10.5703125" customWidth="1"/>
    <col min="1054" max="1054" width="15.5703125" customWidth="1"/>
    <col min="1057" max="1057" width="9.5703125" bestFit="1" customWidth="1"/>
    <col min="1279" max="1280" width="22" customWidth="1"/>
    <col min="1281" max="1281" width="12.42578125" customWidth="1"/>
    <col min="1282" max="1282" width="17.28515625" customWidth="1"/>
    <col min="1285" max="1285" width="14" customWidth="1"/>
    <col min="1303" max="1303" width="27.5703125" customWidth="1"/>
    <col min="1304" max="1304" width="5.85546875" customWidth="1"/>
    <col min="1305" max="1305" width="20.7109375" customWidth="1"/>
    <col min="1309" max="1309" width="10.5703125" customWidth="1"/>
    <col min="1310" max="1310" width="15.5703125" customWidth="1"/>
    <col min="1313" max="1313" width="9.5703125" bestFit="1" customWidth="1"/>
    <col min="1535" max="1536" width="22" customWidth="1"/>
    <col min="1537" max="1537" width="12.42578125" customWidth="1"/>
    <col min="1538" max="1538" width="17.28515625" customWidth="1"/>
    <col min="1541" max="1541" width="14" customWidth="1"/>
    <col min="1559" max="1559" width="27.5703125" customWidth="1"/>
    <col min="1560" max="1560" width="5.85546875" customWidth="1"/>
    <col min="1561" max="1561" width="20.7109375" customWidth="1"/>
    <col min="1565" max="1565" width="10.5703125" customWidth="1"/>
    <col min="1566" max="1566" width="15.5703125" customWidth="1"/>
    <col min="1569" max="1569" width="9.5703125" bestFit="1" customWidth="1"/>
    <col min="1791" max="1792" width="22" customWidth="1"/>
    <col min="1793" max="1793" width="12.42578125" customWidth="1"/>
    <col min="1794" max="1794" width="17.28515625" customWidth="1"/>
    <col min="1797" max="1797" width="14" customWidth="1"/>
    <col min="1815" max="1815" width="27.5703125" customWidth="1"/>
    <col min="1816" max="1816" width="5.85546875" customWidth="1"/>
    <col min="1817" max="1817" width="20.7109375" customWidth="1"/>
    <col min="1821" max="1821" width="10.5703125" customWidth="1"/>
    <col min="1822" max="1822" width="15.5703125" customWidth="1"/>
    <col min="1825" max="1825" width="9.5703125" bestFit="1" customWidth="1"/>
    <col min="2047" max="2048" width="22" customWidth="1"/>
    <col min="2049" max="2049" width="12.42578125" customWidth="1"/>
    <col min="2050" max="2050" width="17.28515625" customWidth="1"/>
    <col min="2053" max="2053" width="14" customWidth="1"/>
    <col min="2071" max="2071" width="27.5703125" customWidth="1"/>
    <col min="2072" max="2072" width="5.85546875" customWidth="1"/>
    <col min="2073" max="2073" width="20.7109375" customWidth="1"/>
    <col min="2077" max="2077" width="10.5703125" customWidth="1"/>
    <col min="2078" max="2078" width="15.5703125" customWidth="1"/>
    <col min="2081" max="2081" width="9.5703125" bestFit="1" customWidth="1"/>
    <col min="2303" max="2304" width="22" customWidth="1"/>
    <col min="2305" max="2305" width="12.42578125" customWidth="1"/>
    <col min="2306" max="2306" width="17.28515625" customWidth="1"/>
    <col min="2309" max="2309" width="14" customWidth="1"/>
    <col min="2327" max="2327" width="27.5703125" customWidth="1"/>
    <col min="2328" max="2328" width="5.85546875" customWidth="1"/>
    <col min="2329" max="2329" width="20.7109375" customWidth="1"/>
    <col min="2333" max="2333" width="10.5703125" customWidth="1"/>
    <col min="2334" max="2334" width="15.5703125" customWidth="1"/>
    <col min="2337" max="2337" width="9.5703125" bestFit="1" customWidth="1"/>
    <col min="2559" max="2560" width="22" customWidth="1"/>
    <col min="2561" max="2561" width="12.42578125" customWidth="1"/>
    <col min="2562" max="2562" width="17.28515625" customWidth="1"/>
    <col min="2565" max="2565" width="14" customWidth="1"/>
    <col min="2583" max="2583" width="27.5703125" customWidth="1"/>
    <col min="2584" max="2584" width="5.85546875" customWidth="1"/>
    <col min="2585" max="2585" width="20.7109375" customWidth="1"/>
    <col min="2589" max="2589" width="10.5703125" customWidth="1"/>
    <col min="2590" max="2590" width="15.5703125" customWidth="1"/>
    <col min="2593" max="2593" width="9.5703125" bestFit="1" customWidth="1"/>
    <col min="2815" max="2816" width="22" customWidth="1"/>
    <col min="2817" max="2817" width="12.42578125" customWidth="1"/>
    <col min="2818" max="2818" width="17.28515625" customWidth="1"/>
    <col min="2821" max="2821" width="14" customWidth="1"/>
    <col min="2839" max="2839" width="27.5703125" customWidth="1"/>
    <col min="2840" max="2840" width="5.85546875" customWidth="1"/>
    <col min="2841" max="2841" width="20.7109375" customWidth="1"/>
    <col min="2845" max="2845" width="10.5703125" customWidth="1"/>
    <col min="2846" max="2846" width="15.5703125" customWidth="1"/>
    <col min="2849" max="2849" width="9.5703125" bestFit="1" customWidth="1"/>
    <col min="3071" max="3072" width="22" customWidth="1"/>
    <col min="3073" max="3073" width="12.42578125" customWidth="1"/>
    <col min="3074" max="3074" width="17.28515625" customWidth="1"/>
    <col min="3077" max="3077" width="14" customWidth="1"/>
    <col min="3095" max="3095" width="27.5703125" customWidth="1"/>
    <col min="3096" max="3096" width="5.85546875" customWidth="1"/>
    <col min="3097" max="3097" width="20.7109375" customWidth="1"/>
    <col min="3101" max="3101" width="10.5703125" customWidth="1"/>
    <col min="3102" max="3102" width="15.5703125" customWidth="1"/>
    <col min="3105" max="3105" width="9.5703125" bestFit="1" customWidth="1"/>
    <col min="3327" max="3328" width="22" customWidth="1"/>
    <col min="3329" max="3329" width="12.42578125" customWidth="1"/>
    <col min="3330" max="3330" width="17.28515625" customWidth="1"/>
    <col min="3333" max="3333" width="14" customWidth="1"/>
    <col min="3351" max="3351" width="27.5703125" customWidth="1"/>
    <col min="3352" max="3352" width="5.85546875" customWidth="1"/>
    <col min="3353" max="3353" width="20.7109375" customWidth="1"/>
    <col min="3357" max="3357" width="10.5703125" customWidth="1"/>
    <col min="3358" max="3358" width="15.5703125" customWidth="1"/>
    <col min="3361" max="3361" width="9.5703125" bestFit="1" customWidth="1"/>
    <col min="3583" max="3584" width="22" customWidth="1"/>
    <col min="3585" max="3585" width="12.42578125" customWidth="1"/>
    <col min="3586" max="3586" width="17.28515625" customWidth="1"/>
    <col min="3589" max="3589" width="14" customWidth="1"/>
    <col min="3607" max="3607" width="27.5703125" customWidth="1"/>
    <col min="3608" max="3608" width="5.85546875" customWidth="1"/>
    <col min="3609" max="3609" width="20.7109375" customWidth="1"/>
    <col min="3613" max="3613" width="10.5703125" customWidth="1"/>
    <col min="3614" max="3614" width="15.5703125" customWidth="1"/>
    <col min="3617" max="3617" width="9.5703125" bestFit="1" customWidth="1"/>
    <col min="3839" max="3840" width="22" customWidth="1"/>
    <col min="3841" max="3841" width="12.42578125" customWidth="1"/>
    <col min="3842" max="3842" width="17.28515625" customWidth="1"/>
    <col min="3845" max="3845" width="14" customWidth="1"/>
    <col min="3863" max="3863" width="27.5703125" customWidth="1"/>
    <col min="3864" max="3864" width="5.85546875" customWidth="1"/>
    <col min="3865" max="3865" width="20.7109375" customWidth="1"/>
    <col min="3869" max="3869" width="10.5703125" customWidth="1"/>
    <col min="3870" max="3870" width="15.5703125" customWidth="1"/>
    <col min="3873" max="3873" width="9.5703125" bestFit="1" customWidth="1"/>
    <col min="4095" max="4096" width="22" customWidth="1"/>
    <col min="4097" max="4097" width="12.42578125" customWidth="1"/>
    <col min="4098" max="4098" width="17.28515625" customWidth="1"/>
    <col min="4101" max="4101" width="14" customWidth="1"/>
    <col min="4119" max="4119" width="27.5703125" customWidth="1"/>
    <col min="4120" max="4120" width="5.85546875" customWidth="1"/>
    <col min="4121" max="4121" width="20.7109375" customWidth="1"/>
    <col min="4125" max="4125" width="10.5703125" customWidth="1"/>
    <col min="4126" max="4126" width="15.5703125" customWidth="1"/>
    <col min="4129" max="4129" width="9.5703125" bestFit="1" customWidth="1"/>
    <col min="4351" max="4352" width="22" customWidth="1"/>
    <col min="4353" max="4353" width="12.42578125" customWidth="1"/>
    <col min="4354" max="4354" width="17.28515625" customWidth="1"/>
    <col min="4357" max="4357" width="14" customWidth="1"/>
    <col min="4375" max="4375" width="27.5703125" customWidth="1"/>
    <col min="4376" max="4376" width="5.85546875" customWidth="1"/>
    <col min="4377" max="4377" width="20.7109375" customWidth="1"/>
    <col min="4381" max="4381" width="10.5703125" customWidth="1"/>
    <col min="4382" max="4382" width="15.5703125" customWidth="1"/>
    <col min="4385" max="4385" width="9.5703125" bestFit="1" customWidth="1"/>
    <col min="4607" max="4608" width="22" customWidth="1"/>
    <col min="4609" max="4609" width="12.42578125" customWidth="1"/>
    <col min="4610" max="4610" width="17.28515625" customWidth="1"/>
    <col min="4613" max="4613" width="14" customWidth="1"/>
    <col min="4631" max="4631" width="27.5703125" customWidth="1"/>
    <col min="4632" max="4632" width="5.85546875" customWidth="1"/>
    <col min="4633" max="4633" width="20.7109375" customWidth="1"/>
    <col min="4637" max="4637" width="10.5703125" customWidth="1"/>
    <col min="4638" max="4638" width="15.5703125" customWidth="1"/>
    <col min="4641" max="4641" width="9.5703125" bestFit="1" customWidth="1"/>
    <col min="4863" max="4864" width="22" customWidth="1"/>
    <col min="4865" max="4865" width="12.42578125" customWidth="1"/>
    <col min="4866" max="4866" width="17.28515625" customWidth="1"/>
    <col min="4869" max="4869" width="14" customWidth="1"/>
    <col min="4887" max="4887" width="27.5703125" customWidth="1"/>
    <col min="4888" max="4888" width="5.85546875" customWidth="1"/>
    <col min="4889" max="4889" width="20.7109375" customWidth="1"/>
    <col min="4893" max="4893" width="10.5703125" customWidth="1"/>
    <col min="4894" max="4894" width="15.5703125" customWidth="1"/>
    <col min="4897" max="4897" width="9.5703125" bestFit="1" customWidth="1"/>
    <col min="5119" max="5120" width="22" customWidth="1"/>
    <col min="5121" max="5121" width="12.42578125" customWidth="1"/>
    <col min="5122" max="5122" width="17.28515625" customWidth="1"/>
    <col min="5125" max="5125" width="14" customWidth="1"/>
    <col min="5143" max="5143" width="27.5703125" customWidth="1"/>
    <col min="5144" max="5144" width="5.85546875" customWidth="1"/>
    <col min="5145" max="5145" width="20.7109375" customWidth="1"/>
    <col min="5149" max="5149" width="10.5703125" customWidth="1"/>
    <col min="5150" max="5150" width="15.5703125" customWidth="1"/>
    <col min="5153" max="5153" width="9.5703125" bestFit="1" customWidth="1"/>
    <col min="5375" max="5376" width="22" customWidth="1"/>
    <col min="5377" max="5377" width="12.42578125" customWidth="1"/>
    <col min="5378" max="5378" width="17.28515625" customWidth="1"/>
    <col min="5381" max="5381" width="14" customWidth="1"/>
    <col min="5399" max="5399" width="27.5703125" customWidth="1"/>
    <col min="5400" max="5400" width="5.85546875" customWidth="1"/>
    <col min="5401" max="5401" width="20.7109375" customWidth="1"/>
    <col min="5405" max="5405" width="10.5703125" customWidth="1"/>
    <col min="5406" max="5406" width="15.5703125" customWidth="1"/>
    <col min="5409" max="5409" width="9.5703125" bestFit="1" customWidth="1"/>
    <col min="5631" max="5632" width="22" customWidth="1"/>
    <col min="5633" max="5633" width="12.42578125" customWidth="1"/>
    <col min="5634" max="5634" width="17.28515625" customWidth="1"/>
    <col min="5637" max="5637" width="14" customWidth="1"/>
    <col min="5655" max="5655" width="27.5703125" customWidth="1"/>
    <col min="5656" max="5656" width="5.85546875" customWidth="1"/>
    <col min="5657" max="5657" width="20.7109375" customWidth="1"/>
    <col min="5661" max="5661" width="10.5703125" customWidth="1"/>
    <col min="5662" max="5662" width="15.5703125" customWidth="1"/>
    <col min="5665" max="5665" width="9.5703125" bestFit="1" customWidth="1"/>
    <col min="5887" max="5888" width="22" customWidth="1"/>
    <col min="5889" max="5889" width="12.42578125" customWidth="1"/>
    <col min="5890" max="5890" width="17.28515625" customWidth="1"/>
    <col min="5893" max="5893" width="14" customWidth="1"/>
    <col min="5911" max="5911" width="27.5703125" customWidth="1"/>
    <col min="5912" max="5912" width="5.85546875" customWidth="1"/>
    <col min="5913" max="5913" width="20.7109375" customWidth="1"/>
    <col min="5917" max="5917" width="10.5703125" customWidth="1"/>
    <col min="5918" max="5918" width="15.5703125" customWidth="1"/>
    <col min="5921" max="5921" width="9.5703125" bestFit="1" customWidth="1"/>
    <col min="6143" max="6144" width="22" customWidth="1"/>
    <col min="6145" max="6145" width="12.42578125" customWidth="1"/>
    <col min="6146" max="6146" width="17.28515625" customWidth="1"/>
    <col min="6149" max="6149" width="14" customWidth="1"/>
    <col min="6167" max="6167" width="27.5703125" customWidth="1"/>
    <col min="6168" max="6168" width="5.85546875" customWidth="1"/>
    <col min="6169" max="6169" width="20.7109375" customWidth="1"/>
    <col min="6173" max="6173" width="10.5703125" customWidth="1"/>
    <col min="6174" max="6174" width="15.5703125" customWidth="1"/>
    <col min="6177" max="6177" width="9.5703125" bestFit="1" customWidth="1"/>
    <col min="6399" max="6400" width="22" customWidth="1"/>
    <col min="6401" max="6401" width="12.42578125" customWidth="1"/>
    <col min="6402" max="6402" width="17.28515625" customWidth="1"/>
    <col min="6405" max="6405" width="14" customWidth="1"/>
    <col min="6423" max="6423" width="27.5703125" customWidth="1"/>
    <col min="6424" max="6424" width="5.85546875" customWidth="1"/>
    <col min="6425" max="6425" width="20.7109375" customWidth="1"/>
    <col min="6429" max="6429" width="10.5703125" customWidth="1"/>
    <col min="6430" max="6430" width="15.5703125" customWidth="1"/>
    <col min="6433" max="6433" width="9.5703125" bestFit="1" customWidth="1"/>
    <col min="6655" max="6656" width="22" customWidth="1"/>
    <col min="6657" max="6657" width="12.42578125" customWidth="1"/>
    <col min="6658" max="6658" width="17.28515625" customWidth="1"/>
    <col min="6661" max="6661" width="14" customWidth="1"/>
    <col min="6679" max="6679" width="27.5703125" customWidth="1"/>
    <col min="6680" max="6680" width="5.85546875" customWidth="1"/>
    <col min="6681" max="6681" width="20.7109375" customWidth="1"/>
    <col min="6685" max="6685" width="10.5703125" customWidth="1"/>
    <col min="6686" max="6686" width="15.5703125" customWidth="1"/>
    <col min="6689" max="6689" width="9.5703125" bestFit="1" customWidth="1"/>
    <col min="6911" max="6912" width="22" customWidth="1"/>
    <col min="6913" max="6913" width="12.42578125" customWidth="1"/>
    <col min="6914" max="6914" width="17.28515625" customWidth="1"/>
    <col min="6917" max="6917" width="14" customWidth="1"/>
    <col min="6935" max="6935" width="27.5703125" customWidth="1"/>
    <col min="6936" max="6936" width="5.85546875" customWidth="1"/>
    <col min="6937" max="6937" width="20.7109375" customWidth="1"/>
    <col min="6941" max="6941" width="10.5703125" customWidth="1"/>
    <col min="6942" max="6942" width="15.5703125" customWidth="1"/>
    <col min="6945" max="6945" width="9.5703125" bestFit="1" customWidth="1"/>
    <col min="7167" max="7168" width="22" customWidth="1"/>
    <col min="7169" max="7169" width="12.42578125" customWidth="1"/>
    <col min="7170" max="7170" width="17.28515625" customWidth="1"/>
    <col min="7173" max="7173" width="14" customWidth="1"/>
    <col min="7191" max="7191" width="27.5703125" customWidth="1"/>
    <col min="7192" max="7192" width="5.85546875" customWidth="1"/>
    <col min="7193" max="7193" width="20.7109375" customWidth="1"/>
    <col min="7197" max="7197" width="10.5703125" customWidth="1"/>
    <col min="7198" max="7198" width="15.5703125" customWidth="1"/>
    <col min="7201" max="7201" width="9.5703125" bestFit="1" customWidth="1"/>
    <col min="7423" max="7424" width="22" customWidth="1"/>
    <col min="7425" max="7425" width="12.42578125" customWidth="1"/>
    <col min="7426" max="7426" width="17.28515625" customWidth="1"/>
    <col min="7429" max="7429" width="14" customWidth="1"/>
    <col min="7447" max="7447" width="27.5703125" customWidth="1"/>
    <col min="7448" max="7448" width="5.85546875" customWidth="1"/>
    <col min="7449" max="7449" width="20.7109375" customWidth="1"/>
    <col min="7453" max="7453" width="10.5703125" customWidth="1"/>
    <col min="7454" max="7454" width="15.5703125" customWidth="1"/>
    <col min="7457" max="7457" width="9.5703125" bestFit="1" customWidth="1"/>
    <col min="7679" max="7680" width="22" customWidth="1"/>
    <col min="7681" max="7681" width="12.42578125" customWidth="1"/>
    <col min="7682" max="7682" width="17.28515625" customWidth="1"/>
    <col min="7685" max="7685" width="14" customWidth="1"/>
    <col min="7703" max="7703" width="27.5703125" customWidth="1"/>
    <col min="7704" max="7704" width="5.85546875" customWidth="1"/>
    <col min="7705" max="7705" width="20.7109375" customWidth="1"/>
    <col min="7709" max="7709" width="10.5703125" customWidth="1"/>
    <col min="7710" max="7710" width="15.5703125" customWidth="1"/>
    <col min="7713" max="7713" width="9.5703125" bestFit="1" customWidth="1"/>
    <col min="7935" max="7936" width="22" customWidth="1"/>
    <col min="7937" max="7937" width="12.42578125" customWidth="1"/>
    <col min="7938" max="7938" width="17.28515625" customWidth="1"/>
    <col min="7941" max="7941" width="14" customWidth="1"/>
    <col min="7959" max="7959" width="27.5703125" customWidth="1"/>
    <col min="7960" max="7960" width="5.85546875" customWidth="1"/>
    <col min="7961" max="7961" width="20.7109375" customWidth="1"/>
    <col min="7965" max="7965" width="10.5703125" customWidth="1"/>
    <col min="7966" max="7966" width="15.5703125" customWidth="1"/>
    <col min="7969" max="7969" width="9.5703125" bestFit="1" customWidth="1"/>
    <col min="8191" max="8192" width="22" customWidth="1"/>
    <col min="8193" max="8193" width="12.42578125" customWidth="1"/>
    <col min="8194" max="8194" width="17.28515625" customWidth="1"/>
    <col min="8197" max="8197" width="14" customWidth="1"/>
    <col min="8215" max="8215" width="27.5703125" customWidth="1"/>
    <col min="8216" max="8216" width="5.85546875" customWidth="1"/>
    <col min="8217" max="8217" width="20.7109375" customWidth="1"/>
    <col min="8221" max="8221" width="10.5703125" customWidth="1"/>
    <col min="8222" max="8222" width="15.5703125" customWidth="1"/>
    <col min="8225" max="8225" width="9.5703125" bestFit="1" customWidth="1"/>
    <col min="8447" max="8448" width="22" customWidth="1"/>
    <col min="8449" max="8449" width="12.42578125" customWidth="1"/>
    <col min="8450" max="8450" width="17.28515625" customWidth="1"/>
    <col min="8453" max="8453" width="14" customWidth="1"/>
    <col min="8471" max="8471" width="27.5703125" customWidth="1"/>
    <col min="8472" max="8472" width="5.85546875" customWidth="1"/>
    <col min="8473" max="8473" width="20.7109375" customWidth="1"/>
    <col min="8477" max="8477" width="10.5703125" customWidth="1"/>
    <col min="8478" max="8478" width="15.5703125" customWidth="1"/>
    <col min="8481" max="8481" width="9.5703125" bestFit="1" customWidth="1"/>
    <col min="8703" max="8704" width="22" customWidth="1"/>
    <col min="8705" max="8705" width="12.42578125" customWidth="1"/>
    <col min="8706" max="8706" width="17.28515625" customWidth="1"/>
    <col min="8709" max="8709" width="14" customWidth="1"/>
    <col min="8727" max="8727" width="27.5703125" customWidth="1"/>
    <col min="8728" max="8728" width="5.85546875" customWidth="1"/>
    <col min="8729" max="8729" width="20.7109375" customWidth="1"/>
    <col min="8733" max="8733" width="10.5703125" customWidth="1"/>
    <col min="8734" max="8734" width="15.5703125" customWidth="1"/>
    <col min="8737" max="8737" width="9.5703125" bestFit="1" customWidth="1"/>
    <col min="8959" max="8960" width="22" customWidth="1"/>
    <col min="8961" max="8961" width="12.42578125" customWidth="1"/>
    <col min="8962" max="8962" width="17.28515625" customWidth="1"/>
    <col min="8965" max="8965" width="14" customWidth="1"/>
    <col min="8983" max="8983" width="27.5703125" customWidth="1"/>
    <col min="8984" max="8984" width="5.85546875" customWidth="1"/>
    <col min="8985" max="8985" width="20.7109375" customWidth="1"/>
    <col min="8989" max="8989" width="10.5703125" customWidth="1"/>
    <col min="8990" max="8990" width="15.5703125" customWidth="1"/>
    <col min="8993" max="8993" width="9.5703125" bestFit="1" customWidth="1"/>
    <col min="9215" max="9216" width="22" customWidth="1"/>
    <col min="9217" max="9217" width="12.42578125" customWidth="1"/>
    <col min="9218" max="9218" width="17.28515625" customWidth="1"/>
    <col min="9221" max="9221" width="14" customWidth="1"/>
    <col min="9239" max="9239" width="27.5703125" customWidth="1"/>
    <col min="9240" max="9240" width="5.85546875" customWidth="1"/>
    <col min="9241" max="9241" width="20.7109375" customWidth="1"/>
    <col min="9245" max="9245" width="10.5703125" customWidth="1"/>
    <col min="9246" max="9246" width="15.5703125" customWidth="1"/>
    <col min="9249" max="9249" width="9.5703125" bestFit="1" customWidth="1"/>
    <col min="9471" max="9472" width="22" customWidth="1"/>
    <col min="9473" max="9473" width="12.42578125" customWidth="1"/>
    <col min="9474" max="9474" width="17.28515625" customWidth="1"/>
    <col min="9477" max="9477" width="14" customWidth="1"/>
    <col min="9495" max="9495" width="27.5703125" customWidth="1"/>
    <col min="9496" max="9496" width="5.85546875" customWidth="1"/>
    <col min="9497" max="9497" width="20.7109375" customWidth="1"/>
    <col min="9501" max="9501" width="10.5703125" customWidth="1"/>
    <col min="9502" max="9502" width="15.5703125" customWidth="1"/>
    <col min="9505" max="9505" width="9.5703125" bestFit="1" customWidth="1"/>
    <col min="9727" max="9728" width="22" customWidth="1"/>
    <col min="9729" max="9729" width="12.42578125" customWidth="1"/>
    <col min="9730" max="9730" width="17.28515625" customWidth="1"/>
    <col min="9733" max="9733" width="14" customWidth="1"/>
    <col min="9751" max="9751" width="27.5703125" customWidth="1"/>
    <col min="9752" max="9752" width="5.85546875" customWidth="1"/>
    <col min="9753" max="9753" width="20.7109375" customWidth="1"/>
    <col min="9757" max="9757" width="10.5703125" customWidth="1"/>
    <col min="9758" max="9758" width="15.5703125" customWidth="1"/>
    <col min="9761" max="9761" width="9.5703125" bestFit="1" customWidth="1"/>
    <col min="9983" max="9984" width="22" customWidth="1"/>
    <col min="9985" max="9985" width="12.42578125" customWidth="1"/>
    <col min="9986" max="9986" width="17.28515625" customWidth="1"/>
    <col min="9989" max="9989" width="14" customWidth="1"/>
    <col min="10007" max="10007" width="27.5703125" customWidth="1"/>
    <col min="10008" max="10008" width="5.85546875" customWidth="1"/>
    <col min="10009" max="10009" width="20.7109375" customWidth="1"/>
    <col min="10013" max="10013" width="10.5703125" customWidth="1"/>
    <col min="10014" max="10014" width="15.5703125" customWidth="1"/>
    <col min="10017" max="10017" width="9.5703125" bestFit="1" customWidth="1"/>
    <col min="10239" max="10240" width="22" customWidth="1"/>
    <col min="10241" max="10241" width="12.42578125" customWidth="1"/>
    <col min="10242" max="10242" width="17.28515625" customWidth="1"/>
    <col min="10245" max="10245" width="14" customWidth="1"/>
    <col min="10263" max="10263" width="27.5703125" customWidth="1"/>
    <col min="10264" max="10264" width="5.85546875" customWidth="1"/>
    <col min="10265" max="10265" width="20.7109375" customWidth="1"/>
    <col min="10269" max="10269" width="10.5703125" customWidth="1"/>
    <col min="10270" max="10270" width="15.5703125" customWidth="1"/>
    <col min="10273" max="10273" width="9.5703125" bestFit="1" customWidth="1"/>
    <col min="10495" max="10496" width="22" customWidth="1"/>
    <col min="10497" max="10497" width="12.42578125" customWidth="1"/>
    <col min="10498" max="10498" width="17.28515625" customWidth="1"/>
    <col min="10501" max="10501" width="14" customWidth="1"/>
    <col min="10519" max="10519" width="27.5703125" customWidth="1"/>
    <col min="10520" max="10520" width="5.85546875" customWidth="1"/>
    <col min="10521" max="10521" width="20.7109375" customWidth="1"/>
    <col min="10525" max="10525" width="10.5703125" customWidth="1"/>
    <col min="10526" max="10526" width="15.5703125" customWidth="1"/>
    <col min="10529" max="10529" width="9.5703125" bestFit="1" customWidth="1"/>
    <col min="10751" max="10752" width="22" customWidth="1"/>
    <col min="10753" max="10753" width="12.42578125" customWidth="1"/>
    <col min="10754" max="10754" width="17.28515625" customWidth="1"/>
    <col min="10757" max="10757" width="14" customWidth="1"/>
    <col min="10775" max="10775" width="27.5703125" customWidth="1"/>
    <col min="10776" max="10776" width="5.85546875" customWidth="1"/>
    <col min="10777" max="10777" width="20.7109375" customWidth="1"/>
    <col min="10781" max="10781" width="10.5703125" customWidth="1"/>
    <col min="10782" max="10782" width="15.5703125" customWidth="1"/>
    <col min="10785" max="10785" width="9.5703125" bestFit="1" customWidth="1"/>
    <col min="11007" max="11008" width="22" customWidth="1"/>
    <col min="11009" max="11009" width="12.42578125" customWidth="1"/>
    <col min="11010" max="11010" width="17.28515625" customWidth="1"/>
    <col min="11013" max="11013" width="14" customWidth="1"/>
    <col min="11031" max="11031" width="27.5703125" customWidth="1"/>
    <col min="11032" max="11032" width="5.85546875" customWidth="1"/>
    <col min="11033" max="11033" width="20.7109375" customWidth="1"/>
    <col min="11037" max="11037" width="10.5703125" customWidth="1"/>
    <col min="11038" max="11038" width="15.5703125" customWidth="1"/>
    <col min="11041" max="11041" width="9.5703125" bestFit="1" customWidth="1"/>
    <col min="11263" max="11264" width="22" customWidth="1"/>
    <col min="11265" max="11265" width="12.42578125" customWidth="1"/>
    <col min="11266" max="11266" width="17.28515625" customWidth="1"/>
    <col min="11269" max="11269" width="14" customWidth="1"/>
    <col min="11287" max="11287" width="27.5703125" customWidth="1"/>
    <col min="11288" max="11288" width="5.85546875" customWidth="1"/>
    <col min="11289" max="11289" width="20.7109375" customWidth="1"/>
    <col min="11293" max="11293" width="10.5703125" customWidth="1"/>
    <col min="11294" max="11294" width="15.5703125" customWidth="1"/>
    <col min="11297" max="11297" width="9.5703125" bestFit="1" customWidth="1"/>
    <col min="11519" max="11520" width="22" customWidth="1"/>
    <col min="11521" max="11521" width="12.42578125" customWidth="1"/>
    <col min="11522" max="11522" width="17.28515625" customWidth="1"/>
    <col min="11525" max="11525" width="14" customWidth="1"/>
    <col min="11543" max="11543" width="27.5703125" customWidth="1"/>
    <col min="11544" max="11544" width="5.85546875" customWidth="1"/>
    <col min="11545" max="11545" width="20.7109375" customWidth="1"/>
    <col min="11549" max="11549" width="10.5703125" customWidth="1"/>
    <col min="11550" max="11550" width="15.5703125" customWidth="1"/>
    <col min="11553" max="11553" width="9.5703125" bestFit="1" customWidth="1"/>
    <col min="11775" max="11776" width="22" customWidth="1"/>
    <col min="11777" max="11777" width="12.42578125" customWidth="1"/>
    <col min="11778" max="11778" width="17.28515625" customWidth="1"/>
    <col min="11781" max="11781" width="14" customWidth="1"/>
    <col min="11799" max="11799" width="27.5703125" customWidth="1"/>
    <col min="11800" max="11800" width="5.85546875" customWidth="1"/>
    <col min="11801" max="11801" width="20.7109375" customWidth="1"/>
    <col min="11805" max="11805" width="10.5703125" customWidth="1"/>
    <col min="11806" max="11806" width="15.5703125" customWidth="1"/>
    <col min="11809" max="11809" width="9.5703125" bestFit="1" customWidth="1"/>
    <col min="12031" max="12032" width="22" customWidth="1"/>
    <col min="12033" max="12033" width="12.42578125" customWidth="1"/>
    <col min="12034" max="12034" width="17.28515625" customWidth="1"/>
    <col min="12037" max="12037" width="14" customWidth="1"/>
    <col min="12055" max="12055" width="27.5703125" customWidth="1"/>
    <col min="12056" max="12056" width="5.85546875" customWidth="1"/>
    <col min="12057" max="12057" width="20.7109375" customWidth="1"/>
    <col min="12061" max="12061" width="10.5703125" customWidth="1"/>
    <col min="12062" max="12062" width="15.5703125" customWidth="1"/>
    <col min="12065" max="12065" width="9.5703125" bestFit="1" customWidth="1"/>
    <col min="12287" max="12288" width="22" customWidth="1"/>
    <col min="12289" max="12289" width="12.42578125" customWidth="1"/>
    <col min="12290" max="12290" width="17.28515625" customWidth="1"/>
    <col min="12293" max="12293" width="14" customWidth="1"/>
    <col min="12311" max="12311" width="27.5703125" customWidth="1"/>
    <col min="12312" max="12312" width="5.85546875" customWidth="1"/>
    <col min="12313" max="12313" width="20.7109375" customWidth="1"/>
    <col min="12317" max="12317" width="10.5703125" customWidth="1"/>
    <col min="12318" max="12318" width="15.5703125" customWidth="1"/>
    <col min="12321" max="12321" width="9.5703125" bestFit="1" customWidth="1"/>
    <col min="12543" max="12544" width="22" customWidth="1"/>
    <col min="12545" max="12545" width="12.42578125" customWidth="1"/>
    <col min="12546" max="12546" width="17.28515625" customWidth="1"/>
    <col min="12549" max="12549" width="14" customWidth="1"/>
    <col min="12567" max="12567" width="27.5703125" customWidth="1"/>
    <col min="12568" max="12568" width="5.85546875" customWidth="1"/>
    <col min="12569" max="12569" width="20.7109375" customWidth="1"/>
    <col min="12573" max="12573" width="10.5703125" customWidth="1"/>
    <col min="12574" max="12574" width="15.5703125" customWidth="1"/>
    <col min="12577" max="12577" width="9.5703125" bestFit="1" customWidth="1"/>
    <col min="12799" max="12800" width="22" customWidth="1"/>
    <col min="12801" max="12801" width="12.42578125" customWidth="1"/>
    <col min="12802" max="12802" width="17.28515625" customWidth="1"/>
    <col min="12805" max="12805" width="14" customWidth="1"/>
    <col min="12823" max="12823" width="27.5703125" customWidth="1"/>
    <col min="12824" max="12824" width="5.85546875" customWidth="1"/>
    <col min="12825" max="12825" width="20.7109375" customWidth="1"/>
    <col min="12829" max="12829" width="10.5703125" customWidth="1"/>
    <col min="12830" max="12830" width="15.5703125" customWidth="1"/>
    <col min="12833" max="12833" width="9.5703125" bestFit="1" customWidth="1"/>
    <col min="13055" max="13056" width="22" customWidth="1"/>
    <col min="13057" max="13057" width="12.42578125" customWidth="1"/>
    <col min="13058" max="13058" width="17.28515625" customWidth="1"/>
    <col min="13061" max="13061" width="14" customWidth="1"/>
    <col min="13079" max="13079" width="27.5703125" customWidth="1"/>
    <col min="13080" max="13080" width="5.85546875" customWidth="1"/>
    <col min="13081" max="13081" width="20.7109375" customWidth="1"/>
    <col min="13085" max="13085" width="10.5703125" customWidth="1"/>
    <col min="13086" max="13086" width="15.5703125" customWidth="1"/>
    <col min="13089" max="13089" width="9.5703125" bestFit="1" customWidth="1"/>
    <col min="13311" max="13312" width="22" customWidth="1"/>
    <col min="13313" max="13313" width="12.42578125" customWidth="1"/>
    <col min="13314" max="13314" width="17.28515625" customWidth="1"/>
    <col min="13317" max="13317" width="14" customWidth="1"/>
    <col min="13335" max="13335" width="27.5703125" customWidth="1"/>
    <col min="13336" max="13336" width="5.85546875" customWidth="1"/>
    <col min="13337" max="13337" width="20.7109375" customWidth="1"/>
    <col min="13341" max="13341" width="10.5703125" customWidth="1"/>
    <col min="13342" max="13342" width="15.5703125" customWidth="1"/>
    <col min="13345" max="13345" width="9.5703125" bestFit="1" customWidth="1"/>
    <col min="13567" max="13568" width="22" customWidth="1"/>
    <col min="13569" max="13569" width="12.42578125" customWidth="1"/>
    <col min="13570" max="13570" width="17.28515625" customWidth="1"/>
    <col min="13573" max="13573" width="14" customWidth="1"/>
    <col min="13591" max="13591" width="27.5703125" customWidth="1"/>
    <col min="13592" max="13592" width="5.85546875" customWidth="1"/>
    <col min="13593" max="13593" width="20.7109375" customWidth="1"/>
    <col min="13597" max="13597" width="10.5703125" customWidth="1"/>
    <col min="13598" max="13598" width="15.5703125" customWidth="1"/>
    <col min="13601" max="13601" width="9.5703125" bestFit="1" customWidth="1"/>
    <col min="13823" max="13824" width="22" customWidth="1"/>
    <col min="13825" max="13825" width="12.42578125" customWidth="1"/>
    <col min="13826" max="13826" width="17.28515625" customWidth="1"/>
    <col min="13829" max="13829" width="14" customWidth="1"/>
    <col min="13847" max="13847" width="27.5703125" customWidth="1"/>
    <col min="13848" max="13848" width="5.85546875" customWidth="1"/>
    <col min="13849" max="13849" width="20.7109375" customWidth="1"/>
    <col min="13853" max="13853" width="10.5703125" customWidth="1"/>
    <col min="13854" max="13854" width="15.5703125" customWidth="1"/>
    <col min="13857" max="13857" width="9.5703125" bestFit="1" customWidth="1"/>
    <col min="14079" max="14080" width="22" customWidth="1"/>
    <col min="14081" max="14081" width="12.42578125" customWidth="1"/>
    <col min="14082" max="14082" width="17.28515625" customWidth="1"/>
    <col min="14085" max="14085" width="14" customWidth="1"/>
    <col min="14103" max="14103" width="27.5703125" customWidth="1"/>
    <col min="14104" max="14104" width="5.85546875" customWidth="1"/>
    <col min="14105" max="14105" width="20.7109375" customWidth="1"/>
    <col min="14109" max="14109" width="10.5703125" customWidth="1"/>
    <col min="14110" max="14110" width="15.5703125" customWidth="1"/>
    <col min="14113" max="14113" width="9.5703125" bestFit="1" customWidth="1"/>
    <col min="14335" max="14336" width="22" customWidth="1"/>
    <col min="14337" max="14337" width="12.42578125" customWidth="1"/>
    <col min="14338" max="14338" width="17.28515625" customWidth="1"/>
    <col min="14341" max="14341" width="14" customWidth="1"/>
    <col min="14359" max="14359" width="27.5703125" customWidth="1"/>
    <col min="14360" max="14360" width="5.85546875" customWidth="1"/>
    <col min="14361" max="14361" width="20.7109375" customWidth="1"/>
    <col min="14365" max="14365" width="10.5703125" customWidth="1"/>
    <col min="14366" max="14366" width="15.5703125" customWidth="1"/>
    <col min="14369" max="14369" width="9.5703125" bestFit="1" customWidth="1"/>
    <col min="14591" max="14592" width="22" customWidth="1"/>
    <col min="14593" max="14593" width="12.42578125" customWidth="1"/>
    <col min="14594" max="14594" width="17.28515625" customWidth="1"/>
    <col min="14597" max="14597" width="14" customWidth="1"/>
    <col min="14615" max="14615" width="27.5703125" customWidth="1"/>
    <col min="14616" max="14616" width="5.85546875" customWidth="1"/>
    <col min="14617" max="14617" width="20.7109375" customWidth="1"/>
    <col min="14621" max="14621" width="10.5703125" customWidth="1"/>
    <col min="14622" max="14622" width="15.5703125" customWidth="1"/>
    <col min="14625" max="14625" width="9.5703125" bestFit="1" customWidth="1"/>
    <col min="14847" max="14848" width="22" customWidth="1"/>
    <col min="14849" max="14849" width="12.42578125" customWidth="1"/>
    <col min="14850" max="14850" width="17.28515625" customWidth="1"/>
    <col min="14853" max="14853" width="14" customWidth="1"/>
    <col min="14871" max="14871" width="27.5703125" customWidth="1"/>
    <col min="14872" max="14872" width="5.85546875" customWidth="1"/>
    <col min="14873" max="14873" width="20.7109375" customWidth="1"/>
    <col min="14877" max="14877" width="10.5703125" customWidth="1"/>
    <col min="14878" max="14878" width="15.5703125" customWidth="1"/>
    <col min="14881" max="14881" width="9.5703125" bestFit="1" customWidth="1"/>
    <col min="15103" max="15104" width="22" customWidth="1"/>
    <col min="15105" max="15105" width="12.42578125" customWidth="1"/>
    <col min="15106" max="15106" width="17.28515625" customWidth="1"/>
    <col min="15109" max="15109" width="14" customWidth="1"/>
    <col min="15127" max="15127" width="27.5703125" customWidth="1"/>
    <col min="15128" max="15128" width="5.85546875" customWidth="1"/>
    <col min="15129" max="15129" width="20.7109375" customWidth="1"/>
    <col min="15133" max="15133" width="10.5703125" customWidth="1"/>
    <col min="15134" max="15134" width="15.5703125" customWidth="1"/>
    <col min="15137" max="15137" width="9.5703125" bestFit="1" customWidth="1"/>
    <col min="15359" max="15360" width="22" customWidth="1"/>
    <col min="15361" max="15361" width="12.42578125" customWidth="1"/>
    <col min="15362" max="15362" width="17.28515625" customWidth="1"/>
    <col min="15365" max="15365" width="14" customWidth="1"/>
    <col min="15383" max="15383" width="27.5703125" customWidth="1"/>
    <col min="15384" max="15384" width="5.85546875" customWidth="1"/>
    <col min="15385" max="15385" width="20.7109375" customWidth="1"/>
    <col min="15389" max="15389" width="10.5703125" customWidth="1"/>
    <col min="15390" max="15390" width="15.5703125" customWidth="1"/>
    <col min="15393" max="15393" width="9.5703125" bestFit="1" customWidth="1"/>
    <col min="15615" max="15616" width="22" customWidth="1"/>
    <col min="15617" max="15617" width="12.42578125" customWidth="1"/>
    <col min="15618" max="15618" width="17.28515625" customWidth="1"/>
    <col min="15621" max="15621" width="14" customWidth="1"/>
    <col min="15639" max="15639" width="27.5703125" customWidth="1"/>
    <col min="15640" max="15640" width="5.85546875" customWidth="1"/>
    <col min="15641" max="15641" width="20.7109375" customWidth="1"/>
    <col min="15645" max="15645" width="10.5703125" customWidth="1"/>
    <col min="15646" max="15646" width="15.5703125" customWidth="1"/>
    <col min="15649" max="15649" width="9.5703125" bestFit="1" customWidth="1"/>
    <col min="15871" max="15872" width="22" customWidth="1"/>
    <col min="15873" max="15873" width="12.42578125" customWidth="1"/>
    <col min="15874" max="15874" width="17.28515625" customWidth="1"/>
    <col min="15877" max="15877" width="14" customWidth="1"/>
    <col min="15895" max="15895" width="27.5703125" customWidth="1"/>
    <col min="15896" max="15896" width="5.85546875" customWidth="1"/>
    <col min="15897" max="15897" width="20.7109375" customWidth="1"/>
    <col min="15901" max="15901" width="10.5703125" customWidth="1"/>
    <col min="15902" max="15902" width="15.5703125" customWidth="1"/>
    <col min="15905" max="15905" width="9.5703125" bestFit="1" customWidth="1"/>
    <col min="16127" max="16128" width="22" customWidth="1"/>
    <col min="16129" max="16129" width="12.42578125" customWidth="1"/>
    <col min="16130" max="16130" width="17.28515625" customWidth="1"/>
    <col min="16133" max="16133" width="14" customWidth="1"/>
    <col min="16151" max="16151" width="27.5703125" customWidth="1"/>
    <col min="16152" max="16152" width="5.85546875" customWidth="1"/>
    <col min="16153" max="16153" width="20.7109375" customWidth="1"/>
    <col min="16157" max="16157" width="10.5703125" customWidth="1"/>
    <col min="16158" max="16158" width="15.5703125" customWidth="1"/>
    <col min="16161" max="16161" width="9.5703125" bestFit="1" customWidth="1"/>
  </cols>
  <sheetData>
    <row r="1" spans="1:34" s="276" customFormat="1" ht="18" x14ac:dyDescent="0.25">
      <c r="A1" s="273" t="s">
        <v>366</v>
      </c>
      <c r="B1" s="274"/>
      <c r="C1" s="275"/>
      <c r="D1" s="275"/>
      <c r="E1" s="275"/>
      <c r="X1" s="325"/>
      <c r="Y1" s="316"/>
      <c r="Z1" s="316"/>
      <c r="AA1" s="316"/>
      <c r="AB1" s="316"/>
      <c r="AC1" s="442"/>
      <c r="AD1" s="316"/>
    </row>
    <row r="2" spans="1:34" s="281" customFormat="1" ht="67.5" x14ac:dyDescent="0.2">
      <c r="A2" s="277" t="s">
        <v>349</v>
      </c>
      <c r="B2" s="277" t="s">
        <v>350</v>
      </c>
      <c r="C2" s="278" t="s">
        <v>157</v>
      </c>
      <c r="D2" s="277" t="s">
        <v>158</v>
      </c>
      <c r="E2" s="277" t="s">
        <v>159</v>
      </c>
      <c r="F2" s="277" t="s">
        <v>160</v>
      </c>
      <c r="G2" s="277" t="s">
        <v>159</v>
      </c>
      <c r="H2" s="277" t="s">
        <v>160</v>
      </c>
      <c r="I2" s="277" t="s">
        <v>159</v>
      </c>
      <c r="J2" s="277" t="s">
        <v>160</v>
      </c>
      <c r="K2" s="277" t="s">
        <v>159</v>
      </c>
      <c r="L2" s="277" t="s">
        <v>160</v>
      </c>
      <c r="M2" s="277" t="s">
        <v>161</v>
      </c>
      <c r="N2" s="277" t="s">
        <v>162</v>
      </c>
      <c r="O2" s="277" t="s">
        <v>163</v>
      </c>
      <c r="P2" s="277" t="s">
        <v>164</v>
      </c>
      <c r="Q2" s="277" t="s">
        <v>165</v>
      </c>
      <c r="R2" s="277" t="s">
        <v>166</v>
      </c>
      <c r="S2" s="277" t="s">
        <v>167</v>
      </c>
      <c r="T2" s="277" t="s">
        <v>168</v>
      </c>
      <c r="U2" s="277" t="s">
        <v>330</v>
      </c>
      <c r="V2" s="277" t="s">
        <v>169</v>
      </c>
      <c r="W2" s="279" t="s">
        <v>170</v>
      </c>
      <c r="X2" s="326" t="s">
        <v>171</v>
      </c>
      <c r="Y2" s="317" t="s">
        <v>331</v>
      </c>
      <c r="Z2" s="317" t="s">
        <v>172</v>
      </c>
      <c r="AA2" s="317" t="s">
        <v>173</v>
      </c>
      <c r="AB2" s="321" t="s">
        <v>382</v>
      </c>
      <c r="AC2" s="436" t="s">
        <v>381</v>
      </c>
      <c r="AD2" s="321" t="s">
        <v>174</v>
      </c>
      <c r="AE2" s="277" t="s">
        <v>348</v>
      </c>
      <c r="AF2" s="277" t="s">
        <v>175</v>
      </c>
      <c r="AG2" s="280" t="s">
        <v>364</v>
      </c>
      <c r="AH2" s="277" t="s">
        <v>176</v>
      </c>
    </row>
    <row r="3" spans="1:34" s="284" customFormat="1" ht="13.5" x14ac:dyDescent="0.2">
      <c r="A3" s="504" t="s">
        <v>347</v>
      </c>
      <c r="B3" s="504" t="s">
        <v>215</v>
      </c>
      <c r="C3" s="505">
        <v>1</v>
      </c>
      <c r="D3" s="504" t="s">
        <v>190</v>
      </c>
      <c r="E3" s="500">
        <v>88</v>
      </c>
      <c r="F3" s="500">
        <v>276</v>
      </c>
      <c r="G3" s="500"/>
      <c r="H3" s="500"/>
      <c r="I3" s="500"/>
      <c r="J3" s="500"/>
      <c r="K3" s="500"/>
      <c r="L3" s="500"/>
      <c r="M3" s="500">
        <v>23</v>
      </c>
      <c r="N3" s="500">
        <v>3</v>
      </c>
      <c r="O3" s="500">
        <v>16</v>
      </c>
      <c r="P3" s="500"/>
      <c r="Q3" s="500" t="s">
        <v>20</v>
      </c>
      <c r="R3" s="500" t="s">
        <v>177</v>
      </c>
      <c r="S3" s="500" t="s">
        <v>178</v>
      </c>
      <c r="T3" s="500" t="s">
        <v>21</v>
      </c>
      <c r="U3" s="500" t="s">
        <v>21</v>
      </c>
      <c r="V3" s="504" t="s">
        <v>216</v>
      </c>
      <c r="W3" s="506">
        <v>2.8296575794700001</v>
      </c>
      <c r="X3" s="327" t="s">
        <v>179</v>
      </c>
      <c r="Y3" s="318" t="s">
        <v>186</v>
      </c>
      <c r="Z3" s="318" t="s">
        <v>178</v>
      </c>
      <c r="AA3" s="327"/>
      <c r="AB3" s="457"/>
      <c r="AC3" s="462"/>
      <c r="AD3" s="322">
        <f>AB3+AC3</f>
        <v>0</v>
      </c>
      <c r="AE3" s="500">
        <v>368</v>
      </c>
      <c r="AF3" s="500">
        <v>121</v>
      </c>
      <c r="AG3" s="501" t="s">
        <v>22</v>
      </c>
      <c r="AH3" s="500">
        <v>8</v>
      </c>
    </row>
    <row r="4" spans="1:34" s="284" customFormat="1" ht="40.5" x14ac:dyDescent="0.2">
      <c r="A4" s="504"/>
      <c r="B4" s="504"/>
      <c r="C4" s="500"/>
      <c r="D4" s="504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00"/>
      <c r="S4" s="500"/>
      <c r="T4" s="500"/>
      <c r="U4" s="500"/>
      <c r="V4" s="504"/>
      <c r="W4" s="506"/>
      <c r="X4" s="327" t="s">
        <v>196</v>
      </c>
      <c r="Y4" s="318" t="s">
        <v>186</v>
      </c>
      <c r="Z4" s="318" t="s">
        <v>178</v>
      </c>
      <c r="AA4" s="327" t="s">
        <v>200</v>
      </c>
      <c r="AB4" s="457"/>
      <c r="AC4" s="462"/>
      <c r="AD4" s="322">
        <f t="shared" ref="AD4:AD67" si="0">AB4+AC4</f>
        <v>0</v>
      </c>
      <c r="AE4" s="500"/>
      <c r="AF4" s="500"/>
      <c r="AG4" s="502"/>
      <c r="AH4" s="500"/>
    </row>
    <row r="5" spans="1:34" s="284" customFormat="1" ht="40.5" x14ac:dyDescent="0.2">
      <c r="A5" s="504"/>
      <c r="B5" s="504"/>
      <c r="C5" s="500"/>
      <c r="D5" s="504"/>
      <c r="E5" s="500"/>
      <c r="F5" s="500"/>
      <c r="G5" s="500"/>
      <c r="H5" s="500"/>
      <c r="I5" s="500"/>
      <c r="J5" s="500"/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4"/>
      <c r="W5" s="506"/>
      <c r="X5" s="327" t="s">
        <v>217</v>
      </c>
      <c r="Y5" s="318" t="s">
        <v>186</v>
      </c>
      <c r="Z5" s="318" t="s">
        <v>178</v>
      </c>
      <c r="AA5" s="327"/>
      <c r="AB5" s="457"/>
      <c r="AC5" s="462"/>
      <c r="AD5" s="365">
        <f t="shared" si="0"/>
        <v>0</v>
      </c>
      <c r="AE5" s="500"/>
      <c r="AF5" s="500"/>
      <c r="AG5" s="503"/>
      <c r="AH5" s="500"/>
    </row>
    <row r="6" spans="1:34" s="284" customFormat="1" ht="13.5" x14ac:dyDescent="0.2">
      <c r="A6" s="504" t="s">
        <v>347</v>
      </c>
      <c r="B6" s="504" t="s">
        <v>215</v>
      </c>
      <c r="C6" s="505">
        <v>3</v>
      </c>
      <c r="D6" s="504" t="s">
        <v>190</v>
      </c>
      <c r="E6" s="500">
        <v>67</v>
      </c>
      <c r="F6" s="500">
        <v>210</v>
      </c>
      <c r="G6" s="500"/>
      <c r="H6" s="500"/>
      <c r="I6" s="500"/>
      <c r="J6" s="500"/>
      <c r="K6" s="500"/>
      <c r="L6" s="500"/>
      <c r="M6" s="500">
        <v>20</v>
      </c>
      <c r="N6" s="500">
        <v>3</v>
      </c>
      <c r="O6" s="500">
        <v>16</v>
      </c>
      <c r="P6" s="500"/>
      <c r="Q6" s="500" t="s">
        <v>20</v>
      </c>
      <c r="R6" s="500" t="s">
        <v>177</v>
      </c>
      <c r="S6" s="500" t="s">
        <v>178</v>
      </c>
      <c r="T6" s="500" t="s">
        <v>178</v>
      </c>
      <c r="U6" s="500" t="s">
        <v>181</v>
      </c>
      <c r="V6" s="504" t="s">
        <v>353</v>
      </c>
      <c r="W6" s="506">
        <v>1.4162473585499999</v>
      </c>
      <c r="X6" s="327" t="s">
        <v>179</v>
      </c>
      <c r="Y6" s="318" t="s">
        <v>180</v>
      </c>
      <c r="Z6" s="318" t="s">
        <v>181</v>
      </c>
      <c r="AA6" s="327"/>
      <c r="AB6" s="457"/>
      <c r="AC6" s="462"/>
      <c r="AD6" s="322">
        <f t="shared" si="0"/>
        <v>0</v>
      </c>
      <c r="AE6" s="500">
        <v>320</v>
      </c>
      <c r="AF6" s="500">
        <v>92</v>
      </c>
      <c r="AG6" s="501" t="s">
        <v>22</v>
      </c>
      <c r="AH6" s="500">
        <v>5</v>
      </c>
    </row>
    <row r="7" spans="1:34" s="284" customFormat="1" ht="40.5" x14ac:dyDescent="0.2">
      <c r="A7" s="504"/>
      <c r="B7" s="504"/>
      <c r="C7" s="500"/>
      <c r="D7" s="504"/>
      <c r="E7" s="500"/>
      <c r="F7" s="500"/>
      <c r="G7" s="500"/>
      <c r="H7" s="500"/>
      <c r="I7" s="500"/>
      <c r="J7" s="500"/>
      <c r="K7" s="500"/>
      <c r="L7" s="500"/>
      <c r="M7" s="500"/>
      <c r="N7" s="500"/>
      <c r="O7" s="500"/>
      <c r="P7" s="500"/>
      <c r="Q7" s="500"/>
      <c r="R7" s="500"/>
      <c r="S7" s="500"/>
      <c r="T7" s="500"/>
      <c r="U7" s="500"/>
      <c r="V7" s="504"/>
      <c r="W7" s="506"/>
      <c r="X7" s="327" t="s">
        <v>196</v>
      </c>
      <c r="Y7" s="318" t="s">
        <v>180</v>
      </c>
      <c r="Z7" s="318" t="s">
        <v>181</v>
      </c>
      <c r="AA7" s="327" t="s">
        <v>200</v>
      </c>
      <c r="AB7" s="457"/>
      <c r="AC7" s="462"/>
      <c r="AD7" s="322">
        <f t="shared" si="0"/>
        <v>0</v>
      </c>
      <c r="AE7" s="500"/>
      <c r="AF7" s="500"/>
      <c r="AG7" s="503"/>
      <c r="AH7" s="500"/>
    </row>
    <row r="8" spans="1:34" s="284" customFormat="1" ht="27" x14ac:dyDescent="0.2">
      <c r="A8" s="309" t="s">
        <v>347</v>
      </c>
      <c r="B8" s="309" t="s">
        <v>215</v>
      </c>
      <c r="C8" s="311">
        <v>5</v>
      </c>
      <c r="D8" s="309" t="s">
        <v>150</v>
      </c>
      <c r="E8" s="306">
        <v>10</v>
      </c>
      <c r="F8" s="306">
        <v>31</v>
      </c>
      <c r="G8" s="306"/>
      <c r="H8" s="306"/>
      <c r="I8" s="306"/>
      <c r="J8" s="306"/>
      <c r="K8" s="306"/>
      <c r="L8" s="306"/>
      <c r="M8" s="306">
        <v>6</v>
      </c>
      <c r="N8" s="306">
        <v>2</v>
      </c>
      <c r="O8" s="306">
        <v>3</v>
      </c>
      <c r="P8" s="306"/>
      <c r="Q8" s="306" t="s">
        <v>181</v>
      </c>
      <c r="R8" s="306" t="s">
        <v>177</v>
      </c>
      <c r="S8" s="306" t="s">
        <v>178</v>
      </c>
      <c r="T8" s="306" t="s">
        <v>178</v>
      </c>
      <c r="U8" s="306" t="s">
        <v>178</v>
      </c>
      <c r="V8" s="309" t="s">
        <v>353</v>
      </c>
      <c r="W8" s="310">
        <v>8.6605518011900005E-3</v>
      </c>
      <c r="X8" s="327" t="s">
        <v>182</v>
      </c>
      <c r="Y8" s="318" t="s">
        <v>21</v>
      </c>
      <c r="Z8" s="318" t="s">
        <v>178</v>
      </c>
      <c r="AA8" s="327"/>
      <c r="AB8" s="457"/>
      <c r="AC8" s="462"/>
      <c r="AD8" s="322">
        <f t="shared" si="0"/>
        <v>0</v>
      </c>
      <c r="AE8" s="306">
        <v>18</v>
      </c>
      <c r="AF8" s="306">
        <v>14</v>
      </c>
      <c r="AG8" s="283" t="s">
        <v>22</v>
      </c>
      <c r="AH8" s="306">
        <v>4</v>
      </c>
    </row>
    <row r="9" spans="1:34" s="284" customFormat="1" ht="13.5" x14ac:dyDescent="0.2">
      <c r="A9" s="507" t="s">
        <v>347</v>
      </c>
      <c r="B9" s="504" t="s">
        <v>215</v>
      </c>
      <c r="C9" s="505">
        <v>6</v>
      </c>
      <c r="D9" s="504" t="s">
        <v>190</v>
      </c>
      <c r="E9" s="500">
        <v>60</v>
      </c>
      <c r="F9" s="500">
        <v>188</v>
      </c>
      <c r="G9" s="500"/>
      <c r="H9" s="500"/>
      <c r="I9" s="500"/>
      <c r="J9" s="500"/>
      <c r="K9" s="500"/>
      <c r="L9" s="500"/>
      <c r="M9" s="500">
        <v>21</v>
      </c>
      <c r="N9" s="500">
        <v>3</v>
      </c>
      <c r="O9" s="500">
        <v>8</v>
      </c>
      <c r="P9" s="500"/>
      <c r="Q9" s="500" t="s">
        <v>20</v>
      </c>
      <c r="R9" s="500" t="s">
        <v>177</v>
      </c>
      <c r="S9" s="500" t="s">
        <v>181</v>
      </c>
      <c r="T9" s="500" t="s">
        <v>21</v>
      </c>
      <c r="U9" s="500" t="s">
        <v>20</v>
      </c>
      <c r="V9" s="504" t="s">
        <v>218</v>
      </c>
      <c r="W9" s="506">
        <v>1.1888143826999999</v>
      </c>
      <c r="X9" s="327" t="s">
        <v>179</v>
      </c>
      <c r="Y9" s="318" t="s">
        <v>186</v>
      </c>
      <c r="Z9" s="318" t="s">
        <v>178</v>
      </c>
      <c r="AA9" s="327"/>
      <c r="AB9" s="457"/>
      <c r="AC9" s="462"/>
      <c r="AD9" s="322">
        <f t="shared" si="0"/>
        <v>0</v>
      </c>
      <c r="AE9" s="500">
        <v>168</v>
      </c>
      <c r="AF9" s="500">
        <v>82</v>
      </c>
      <c r="AG9" s="509" t="s">
        <v>22</v>
      </c>
      <c r="AH9" s="500">
        <v>10</v>
      </c>
    </row>
    <row r="10" spans="1:34" s="284" customFormat="1" ht="40.5" x14ac:dyDescent="0.2">
      <c r="A10" s="508"/>
      <c r="B10" s="504"/>
      <c r="C10" s="500"/>
      <c r="D10" s="504"/>
      <c r="E10" s="500"/>
      <c r="F10" s="500"/>
      <c r="G10" s="500"/>
      <c r="H10" s="500"/>
      <c r="I10" s="500"/>
      <c r="J10" s="500"/>
      <c r="K10" s="500"/>
      <c r="L10" s="500"/>
      <c r="M10" s="500"/>
      <c r="N10" s="500"/>
      <c r="O10" s="500"/>
      <c r="P10" s="500"/>
      <c r="Q10" s="500"/>
      <c r="R10" s="500"/>
      <c r="S10" s="500"/>
      <c r="T10" s="500"/>
      <c r="U10" s="500"/>
      <c r="V10" s="504"/>
      <c r="W10" s="506"/>
      <c r="X10" s="327" t="s">
        <v>217</v>
      </c>
      <c r="Y10" s="318" t="s">
        <v>186</v>
      </c>
      <c r="Z10" s="318" t="s">
        <v>178</v>
      </c>
      <c r="AA10" s="327"/>
      <c r="AB10" s="457"/>
      <c r="AC10" s="462"/>
      <c r="AD10" s="365">
        <f t="shared" si="0"/>
        <v>0</v>
      </c>
      <c r="AE10" s="500"/>
      <c r="AF10" s="500"/>
      <c r="AG10" s="503"/>
      <c r="AH10" s="500"/>
    </row>
    <row r="11" spans="1:34" s="284" customFormat="1" ht="13.5" x14ac:dyDescent="0.2">
      <c r="A11" s="504" t="s">
        <v>347</v>
      </c>
      <c r="B11" s="504" t="s">
        <v>215</v>
      </c>
      <c r="C11" s="505">
        <v>9</v>
      </c>
      <c r="D11" s="504" t="s">
        <v>190</v>
      </c>
      <c r="E11" s="500">
        <v>60</v>
      </c>
      <c r="F11" s="500">
        <v>188</v>
      </c>
      <c r="G11" s="500"/>
      <c r="H11" s="500"/>
      <c r="I11" s="500"/>
      <c r="J11" s="500"/>
      <c r="K11" s="500"/>
      <c r="L11" s="500"/>
      <c r="M11" s="500">
        <v>18</v>
      </c>
      <c r="N11" s="500">
        <v>3</v>
      </c>
      <c r="O11" s="500">
        <v>16</v>
      </c>
      <c r="P11" s="500"/>
      <c r="Q11" s="500" t="s">
        <v>20</v>
      </c>
      <c r="R11" s="500" t="s">
        <v>177</v>
      </c>
      <c r="S11" s="500" t="s">
        <v>178</v>
      </c>
      <c r="T11" s="500" t="s">
        <v>21</v>
      </c>
      <c r="U11" s="500" t="s">
        <v>21</v>
      </c>
      <c r="V11" s="504" t="s">
        <v>216</v>
      </c>
      <c r="W11" s="506">
        <v>1.0189837566</v>
      </c>
      <c r="X11" s="327" t="s">
        <v>179</v>
      </c>
      <c r="Y11" s="318" t="s">
        <v>186</v>
      </c>
      <c r="Z11" s="318" t="s">
        <v>178</v>
      </c>
      <c r="AA11" s="327"/>
      <c r="AB11" s="457"/>
      <c r="AC11" s="462"/>
      <c r="AD11" s="322">
        <f t="shared" si="0"/>
        <v>0</v>
      </c>
      <c r="AE11" s="500">
        <v>288</v>
      </c>
      <c r="AF11" s="500">
        <v>82</v>
      </c>
      <c r="AG11" s="501" t="s">
        <v>22</v>
      </c>
      <c r="AH11" s="500">
        <v>8</v>
      </c>
    </row>
    <row r="12" spans="1:34" s="284" customFormat="1" ht="40.5" x14ac:dyDescent="0.2">
      <c r="A12" s="504"/>
      <c r="B12" s="504"/>
      <c r="C12" s="500"/>
      <c r="D12" s="504"/>
      <c r="E12" s="500"/>
      <c r="F12" s="500"/>
      <c r="G12" s="500"/>
      <c r="H12" s="500"/>
      <c r="I12" s="500"/>
      <c r="J12" s="500"/>
      <c r="K12" s="500"/>
      <c r="L12" s="500"/>
      <c r="M12" s="500"/>
      <c r="N12" s="500"/>
      <c r="O12" s="500"/>
      <c r="P12" s="500"/>
      <c r="Q12" s="500"/>
      <c r="R12" s="500"/>
      <c r="S12" s="500"/>
      <c r="T12" s="500"/>
      <c r="U12" s="500"/>
      <c r="V12" s="504"/>
      <c r="W12" s="506"/>
      <c r="X12" s="327" t="s">
        <v>196</v>
      </c>
      <c r="Y12" s="318" t="s">
        <v>186</v>
      </c>
      <c r="Z12" s="318" t="s">
        <v>178</v>
      </c>
      <c r="AA12" s="327" t="s">
        <v>200</v>
      </c>
      <c r="AB12" s="457"/>
      <c r="AC12" s="462"/>
      <c r="AD12" s="322">
        <f t="shared" si="0"/>
        <v>0</v>
      </c>
      <c r="AE12" s="500"/>
      <c r="AF12" s="500"/>
      <c r="AG12" s="502"/>
      <c r="AH12" s="500"/>
    </row>
    <row r="13" spans="1:34" s="284" customFormat="1" ht="40.5" x14ac:dyDescent="0.2">
      <c r="A13" s="504"/>
      <c r="B13" s="504"/>
      <c r="C13" s="500"/>
      <c r="D13" s="504"/>
      <c r="E13" s="500"/>
      <c r="F13" s="500"/>
      <c r="G13" s="500"/>
      <c r="H13" s="500"/>
      <c r="I13" s="500"/>
      <c r="J13" s="500"/>
      <c r="K13" s="500"/>
      <c r="L13" s="500"/>
      <c r="M13" s="500"/>
      <c r="N13" s="500"/>
      <c r="O13" s="500"/>
      <c r="P13" s="500"/>
      <c r="Q13" s="500"/>
      <c r="R13" s="500"/>
      <c r="S13" s="500"/>
      <c r="T13" s="500"/>
      <c r="U13" s="500"/>
      <c r="V13" s="504"/>
      <c r="W13" s="506"/>
      <c r="X13" s="327" t="s">
        <v>217</v>
      </c>
      <c r="Y13" s="318" t="s">
        <v>186</v>
      </c>
      <c r="Z13" s="318" t="s">
        <v>178</v>
      </c>
      <c r="AA13" s="327"/>
      <c r="AB13" s="457"/>
      <c r="AC13" s="462"/>
      <c r="AD13" s="365">
        <f t="shared" si="0"/>
        <v>0</v>
      </c>
      <c r="AE13" s="500"/>
      <c r="AF13" s="500"/>
      <c r="AG13" s="503"/>
      <c r="AH13" s="500"/>
    </row>
    <row r="14" spans="1:34" s="284" customFormat="1" ht="13.5" x14ac:dyDescent="0.2">
      <c r="A14" s="504" t="s">
        <v>347</v>
      </c>
      <c r="B14" s="504" t="s">
        <v>215</v>
      </c>
      <c r="C14" s="505">
        <v>15</v>
      </c>
      <c r="D14" s="504" t="s">
        <v>190</v>
      </c>
      <c r="E14" s="500">
        <v>50</v>
      </c>
      <c r="F14" s="500">
        <v>157</v>
      </c>
      <c r="G14" s="500"/>
      <c r="H14" s="500"/>
      <c r="I14" s="500"/>
      <c r="J14" s="500"/>
      <c r="K14" s="500"/>
      <c r="L14" s="500"/>
      <c r="M14" s="500">
        <v>17</v>
      </c>
      <c r="N14" s="500">
        <v>3</v>
      </c>
      <c r="O14" s="500">
        <v>15</v>
      </c>
      <c r="P14" s="500"/>
      <c r="Q14" s="500" t="s">
        <v>20</v>
      </c>
      <c r="R14" s="500" t="s">
        <v>177</v>
      </c>
      <c r="S14" s="500" t="s">
        <v>178</v>
      </c>
      <c r="T14" s="500" t="s">
        <v>181</v>
      </c>
      <c r="U14" s="500" t="s">
        <v>21</v>
      </c>
      <c r="V14" s="504" t="s">
        <v>219</v>
      </c>
      <c r="W14" s="506">
        <v>0.664590846485</v>
      </c>
      <c r="X14" s="327" t="s">
        <v>179</v>
      </c>
      <c r="Y14" s="318" t="s">
        <v>186</v>
      </c>
      <c r="Z14" s="318" t="s">
        <v>178</v>
      </c>
      <c r="AA14" s="327"/>
      <c r="AB14" s="457"/>
      <c r="AC14" s="462"/>
      <c r="AD14" s="322">
        <f t="shared" si="0"/>
        <v>0</v>
      </c>
      <c r="AE14" s="500">
        <v>255</v>
      </c>
      <c r="AF14" s="500">
        <v>69</v>
      </c>
      <c r="AG14" s="501" t="s">
        <v>22</v>
      </c>
      <c r="AH14" s="500">
        <v>7</v>
      </c>
    </row>
    <row r="15" spans="1:34" s="284" customFormat="1" ht="40.5" x14ac:dyDescent="0.2">
      <c r="A15" s="504"/>
      <c r="B15" s="504"/>
      <c r="C15" s="500"/>
      <c r="D15" s="504"/>
      <c r="E15" s="500"/>
      <c r="F15" s="500"/>
      <c r="G15" s="500"/>
      <c r="H15" s="500"/>
      <c r="I15" s="500"/>
      <c r="J15" s="500"/>
      <c r="K15" s="500"/>
      <c r="L15" s="500"/>
      <c r="M15" s="500"/>
      <c r="N15" s="500"/>
      <c r="O15" s="500"/>
      <c r="P15" s="500"/>
      <c r="Q15" s="500"/>
      <c r="R15" s="500"/>
      <c r="S15" s="500"/>
      <c r="T15" s="500"/>
      <c r="U15" s="500"/>
      <c r="V15" s="504"/>
      <c r="W15" s="506"/>
      <c r="X15" s="327" t="s">
        <v>196</v>
      </c>
      <c r="Y15" s="318" t="s">
        <v>186</v>
      </c>
      <c r="Z15" s="318" t="s">
        <v>178</v>
      </c>
      <c r="AA15" s="327" t="s">
        <v>200</v>
      </c>
      <c r="AB15" s="457"/>
      <c r="AC15" s="462"/>
      <c r="AD15" s="322">
        <f t="shared" si="0"/>
        <v>0</v>
      </c>
      <c r="AE15" s="500"/>
      <c r="AF15" s="500"/>
      <c r="AG15" s="502"/>
      <c r="AH15" s="500"/>
    </row>
    <row r="16" spans="1:34" s="284" customFormat="1" ht="40.5" x14ac:dyDescent="0.2">
      <c r="A16" s="504"/>
      <c r="B16" s="504"/>
      <c r="C16" s="500"/>
      <c r="D16" s="504"/>
      <c r="E16" s="500"/>
      <c r="F16" s="500"/>
      <c r="G16" s="500"/>
      <c r="H16" s="500"/>
      <c r="I16" s="500"/>
      <c r="J16" s="500"/>
      <c r="K16" s="500"/>
      <c r="L16" s="500"/>
      <c r="M16" s="500"/>
      <c r="N16" s="500"/>
      <c r="O16" s="500"/>
      <c r="P16" s="500"/>
      <c r="Q16" s="500"/>
      <c r="R16" s="500"/>
      <c r="S16" s="500"/>
      <c r="T16" s="500"/>
      <c r="U16" s="500"/>
      <c r="V16" s="504"/>
      <c r="W16" s="506"/>
      <c r="X16" s="327" t="s">
        <v>217</v>
      </c>
      <c r="Y16" s="318" t="s">
        <v>186</v>
      </c>
      <c r="Z16" s="318" t="s">
        <v>178</v>
      </c>
      <c r="AA16" s="327"/>
      <c r="AB16" s="457"/>
      <c r="AC16" s="462"/>
      <c r="AD16" s="365">
        <f t="shared" si="0"/>
        <v>0</v>
      </c>
      <c r="AE16" s="500"/>
      <c r="AF16" s="500"/>
      <c r="AG16" s="503"/>
      <c r="AH16" s="500"/>
    </row>
    <row r="17" spans="1:34" s="284" customFormat="1" ht="13.5" x14ac:dyDescent="0.2">
      <c r="A17" s="504" t="s">
        <v>347</v>
      </c>
      <c r="B17" s="504" t="s">
        <v>215</v>
      </c>
      <c r="C17" s="505">
        <v>16</v>
      </c>
      <c r="D17" s="504" t="s">
        <v>190</v>
      </c>
      <c r="E17" s="500">
        <v>55</v>
      </c>
      <c r="F17" s="500">
        <v>173</v>
      </c>
      <c r="G17" s="500"/>
      <c r="H17" s="500"/>
      <c r="I17" s="500"/>
      <c r="J17" s="500"/>
      <c r="K17" s="500"/>
      <c r="L17" s="500"/>
      <c r="M17" s="500">
        <v>19</v>
      </c>
      <c r="N17" s="500">
        <v>5</v>
      </c>
      <c r="O17" s="500">
        <v>10</v>
      </c>
      <c r="P17" s="500"/>
      <c r="Q17" s="500" t="s">
        <v>20</v>
      </c>
      <c r="R17" s="500" t="s">
        <v>177</v>
      </c>
      <c r="S17" s="500" t="s">
        <v>178</v>
      </c>
      <c r="T17" s="500" t="s">
        <v>181</v>
      </c>
      <c r="U17" s="500" t="s">
        <v>21</v>
      </c>
      <c r="V17" s="504" t="s">
        <v>219</v>
      </c>
      <c r="W17" s="506">
        <v>0.901446723921</v>
      </c>
      <c r="X17" s="327" t="s">
        <v>179</v>
      </c>
      <c r="Y17" s="318" t="s">
        <v>186</v>
      </c>
      <c r="Z17" s="318" t="s">
        <v>178</v>
      </c>
      <c r="AA17" s="327"/>
      <c r="AB17" s="457"/>
      <c r="AC17" s="462"/>
      <c r="AD17" s="322">
        <f t="shared" si="0"/>
        <v>0</v>
      </c>
      <c r="AE17" s="500">
        <v>190</v>
      </c>
      <c r="AF17" s="500">
        <v>76</v>
      </c>
      <c r="AG17" s="501" t="s">
        <v>22</v>
      </c>
      <c r="AH17" s="500">
        <v>7</v>
      </c>
    </row>
    <row r="18" spans="1:34" s="284" customFormat="1" ht="40.5" x14ac:dyDescent="0.2">
      <c r="A18" s="504"/>
      <c r="B18" s="504"/>
      <c r="C18" s="500"/>
      <c r="D18" s="504"/>
      <c r="E18" s="500"/>
      <c r="F18" s="500"/>
      <c r="G18" s="500"/>
      <c r="H18" s="500"/>
      <c r="I18" s="500"/>
      <c r="J18" s="500"/>
      <c r="K18" s="500"/>
      <c r="L18" s="500"/>
      <c r="M18" s="500"/>
      <c r="N18" s="500"/>
      <c r="O18" s="500"/>
      <c r="P18" s="500"/>
      <c r="Q18" s="500"/>
      <c r="R18" s="500"/>
      <c r="S18" s="500"/>
      <c r="T18" s="500"/>
      <c r="U18" s="500"/>
      <c r="V18" s="504"/>
      <c r="W18" s="506"/>
      <c r="X18" s="327" t="s">
        <v>217</v>
      </c>
      <c r="Y18" s="318" t="s">
        <v>186</v>
      </c>
      <c r="Z18" s="318" t="s">
        <v>178</v>
      </c>
      <c r="AA18" s="327"/>
      <c r="AB18" s="457"/>
      <c r="AC18" s="462"/>
      <c r="AD18" s="365">
        <f t="shared" si="0"/>
        <v>0</v>
      </c>
      <c r="AE18" s="500"/>
      <c r="AF18" s="500"/>
      <c r="AG18" s="503"/>
      <c r="AH18" s="500"/>
    </row>
    <row r="19" spans="1:34" s="284" customFormat="1" ht="13.5" x14ac:dyDescent="0.2">
      <c r="A19" s="504" t="s">
        <v>347</v>
      </c>
      <c r="B19" s="504" t="s">
        <v>215</v>
      </c>
      <c r="C19" s="505">
        <v>17</v>
      </c>
      <c r="D19" s="504" t="s">
        <v>150</v>
      </c>
      <c r="E19" s="500">
        <v>79</v>
      </c>
      <c r="F19" s="500">
        <v>248</v>
      </c>
      <c r="G19" s="500"/>
      <c r="H19" s="500"/>
      <c r="I19" s="500"/>
      <c r="J19" s="500"/>
      <c r="K19" s="500"/>
      <c r="L19" s="500"/>
      <c r="M19" s="500">
        <v>25</v>
      </c>
      <c r="N19" s="500">
        <v>4</v>
      </c>
      <c r="O19" s="500">
        <v>15</v>
      </c>
      <c r="P19" s="500"/>
      <c r="Q19" s="500" t="s">
        <v>20</v>
      </c>
      <c r="R19" s="500" t="s">
        <v>177</v>
      </c>
      <c r="S19" s="500" t="s">
        <v>178</v>
      </c>
      <c r="T19" s="500" t="s">
        <v>21</v>
      </c>
      <c r="U19" s="500" t="s">
        <v>21</v>
      </c>
      <c r="V19" s="504" t="s">
        <v>220</v>
      </c>
      <c r="W19" s="506">
        <v>2.37320357243</v>
      </c>
      <c r="X19" s="327" t="s">
        <v>179</v>
      </c>
      <c r="Y19" s="318" t="s">
        <v>186</v>
      </c>
      <c r="Z19" s="318" t="s">
        <v>178</v>
      </c>
      <c r="AA19" s="327"/>
      <c r="AB19" s="457"/>
      <c r="AC19" s="462"/>
      <c r="AD19" s="322">
        <f t="shared" si="0"/>
        <v>0</v>
      </c>
      <c r="AE19" s="500">
        <v>375</v>
      </c>
      <c r="AF19" s="500">
        <v>108</v>
      </c>
      <c r="AG19" s="501" t="s">
        <v>22</v>
      </c>
      <c r="AH19" s="500">
        <v>8</v>
      </c>
    </row>
    <row r="20" spans="1:34" s="284" customFormat="1" ht="40.5" x14ac:dyDescent="0.2">
      <c r="A20" s="504"/>
      <c r="B20" s="504"/>
      <c r="C20" s="500"/>
      <c r="D20" s="504"/>
      <c r="E20" s="500"/>
      <c r="F20" s="500"/>
      <c r="G20" s="500"/>
      <c r="H20" s="500"/>
      <c r="I20" s="500"/>
      <c r="J20" s="500"/>
      <c r="K20" s="500"/>
      <c r="L20" s="500"/>
      <c r="M20" s="500"/>
      <c r="N20" s="500"/>
      <c r="O20" s="500"/>
      <c r="P20" s="500"/>
      <c r="Q20" s="500"/>
      <c r="R20" s="500"/>
      <c r="S20" s="500"/>
      <c r="T20" s="500"/>
      <c r="U20" s="500"/>
      <c r="V20" s="504"/>
      <c r="W20" s="506"/>
      <c r="X20" s="327" t="s">
        <v>196</v>
      </c>
      <c r="Y20" s="318" t="s">
        <v>186</v>
      </c>
      <c r="Z20" s="318" t="s">
        <v>178</v>
      </c>
      <c r="AA20" s="327" t="s">
        <v>200</v>
      </c>
      <c r="AB20" s="457"/>
      <c r="AC20" s="462"/>
      <c r="AD20" s="322">
        <f t="shared" si="0"/>
        <v>0</v>
      </c>
      <c r="AE20" s="500"/>
      <c r="AF20" s="500"/>
      <c r="AG20" s="502"/>
      <c r="AH20" s="500"/>
    </row>
    <row r="21" spans="1:34" s="284" customFormat="1" ht="40.5" x14ac:dyDescent="0.2">
      <c r="A21" s="504"/>
      <c r="B21" s="504"/>
      <c r="C21" s="500"/>
      <c r="D21" s="504"/>
      <c r="E21" s="500"/>
      <c r="F21" s="500"/>
      <c r="G21" s="500"/>
      <c r="H21" s="500"/>
      <c r="I21" s="500"/>
      <c r="J21" s="500"/>
      <c r="K21" s="500"/>
      <c r="L21" s="500"/>
      <c r="M21" s="500"/>
      <c r="N21" s="500"/>
      <c r="O21" s="500"/>
      <c r="P21" s="500"/>
      <c r="Q21" s="500"/>
      <c r="R21" s="500"/>
      <c r="S21" s="500"/>
      <c r="T21" s="500"/>
      <c r="U21" s="500"/>
      <c r="V21" s="504"/>
      <c r="W21" s="506"/>
      <c r="X21" s="327" t="s">
        <v>217</v>
      </c>
      <c r="Y21" s="318" t="s">
        <v>186</v>
      </c>
      <c r="Z21" s="318" t="s">
        <v>178</v>
      </c>
      <c r="AA21" s="327"/>
      <c r="AB21" s="457"/>
      <c r="AC21" s="462"/>
      <c r="AD21" s="365">
        <f t="shared" si="0"/>
        <v>0</v>
      </c>
      <c r="AE21" s="500"/>
      <c r="AF21" s="500"/>
      <c r="AG21" s="503"/>
      <c r="AH21" s="500"/>
    </row>
    <row r="22" spans="1:34" s="284" customFormat="1" ht="13.5" x14ac:dyDescent="0.2">
      <c r="A22" s="504" t="s">
        <v>347</v>
      </c>
      <c r="B22" s="504" t="s">
        <v>215</v>
      </c>
      <c r="C22" s="505">
        <v>18</v>
      </c>
      <c r="D22" s="504" t="s">
        <v>150</v>
      </c>
      <c r="E22" s="500">
        <v>61</v>
      </c>
      <c r="F22" s="500">
        <v>192</v>
      </c>
      <c r="G22" s="500"/>
      <c r="H22" s="500"/>
      <c r="I22" s="500"/>
      <c r="J22" s="500"/>
      <c r="K22" s="500"/>
      <c r="L22" s="500"/>
      <c r="M22" s="500">
        <v>19</v>
      </c>
      <c r="N22" s="500">
        <v>4</v>
      </c>
      <c r="O22" s="500">
        <v>11</v>
      </c>
      <c r="P22" s="500"/>
      <c r="Q22" s="500" t="s">
        <v>20</v>
      </c>
      <c r="R22" s="500" t="s">
        <v>177</v>
      </c>
      <c r="S22" s="500" t="s">
        <v>178</v>
      </c>
      <c r="T22" s="500" t="s">
        <v>21</v>
      </c>
      <c r="U22" s="500" t="s">
        <v>21</v>
      </c>
      <c r="V22" s="504" t="s">
        <v>216</v>
      </c>
      <c r="W22" s="506">
        <v>1.11228231969</v>
      </c>
      <c r="X22" s="327" t="s">
        <v>179</v>
      </c>
      <c r="Y22" s="318" t="s">
        <v>186</v>
      </c>
      <c r="Z22" s="318" t="s">
        <v>178</v>
      </c>
      <c r="AA22" s="327"/>
      <c r="AB22" s="457"/>
      <c r="AC22" s="462"/>
      <c r="AD22" s="322">
        <f t="shared" si="0"/>
        <v>0</v>
      </c>
      <c r="AE22" s="500">
        <v>209</v>
      </c>
      <c r="AF22" s="500">
        <v>84</v>
      </c>
      <c r="AG22" s="501" t="s">
        <v>22</v>
      </c>
      <c r="AH22" s="500">
        <v>8</v>
      </c>
    </row>
    <row r="23" spans="1:34" s="284" customFormat="1" ht="40.5" x14ac:dyDescent="0.2">
      <c r="A23" s="504"/>
      <c r="B23" s="504"/>
      <c r="C23" s="500"/>
      <c r="D23" s="504"/>
      <c r="E23" s="500"/>
      <c r="F23" s="500"/>
      <c r="G23" s="500"/>
      <c r="H23" s="500"/>
      <c r="I23" s="500"/>
      <c r="J23" s="500"/>
      <c r="K23" s="500"/>
      <c r="L23" s="500"/>
      <c r="M23" s="500"/>
      <c r="N23" s="500"/>
      <c r="O23" s="500"/>
      <c r="P23" s="500"/>
      <c r="Q23" s="500"/>
      <c r="R23" s="500"/>
      <c r="S23" s="500"/>
      <c r="T23" s="500"/>
      <c r="U23" s="500"/>
      <c r="V23" s="504"/>
      <c r="W23" s="506"/>
      <c r="X23" s="327" t="s">
        <v>217</v>
      </c>
      <c r="Y23" s="318" t="s">
        <v>186</v>
      </c>
      <c r="Z23" s="318" t="s">
        <v>178</v>
      </c>
      <c r="AA23" s="327"/>
      <c r="AB23" s="457"/>
      <c r="AC23" s="462"/>
      <c r="AD23" s="365">
        <f t="shared" si="0"/>
        <v>0</v>
      </c>
      <c r="AE23" s="500"/>
      <c r="AF23" s="500"/>
      <c r="AG23" s="503"/>
      <c r="AH23" s="500"/>
    </row>
    <row r="24" spans="1:34" s="284" customFormat="1" ht="27" x14ac:dyDescent="0.2">
      <c r="A24" s="309" t="s">
        <v>347</v>
      </c>
      <c r="B24" s="309" t="s">
        <v>215</v>
      </c>
      <c r="C24" s="311">
        <v>19</v>
      </c>
      <c r="D24" s="309" t="s">
        <v>150</v>
      </c>
      <c r="E24" s="306">
        <v>62</v>
      </c>
      <c r="F24" s="306">
        <v>195</v>
      </c>
      <c r="G24" s="306"/>
      <c r="H24" s="306"/>
      <c r="I24" s="306"/>
      <c r="J24" s="306"/>
      <c r="K24" s="306"/>
      <c r="L24" s="306"/>
      <c r="M24" s="306">
        <v>26</v>
      </c>
      <c r="N24" s="306">
        <v>4</v>
      </c>
      <c r="O24" s="306">
        <v>11</v>
      </c>
      <c r="P24" s="306"/>
      <c r="Q24" s="306" t="s">
        <v>20</v>
      </c>
      <c r="R24" s="306" t="s">
        <v>177</v>
      </c>
      <c r="S24" s="306" t="s">
        <v>178</v>
      </c>
      <c r="T24" s="306" t="s">
        <v>181</v>
      </c>
      <c r="U24" s="306" t="s">
        <v>181</v>
      </c>
      <c r="V24" s="309" t="s">
        <v>353</v>
      </c>
      <c r="W24" s="310">
        <v>1.45211444354</v>
      </c>
      <c r="X24" s="327" t="s">
        <v>179</v>
      </c>
      <c r="Y24" s="318" t="s">
        <v>180</v>
      </c>
      <c r="Z24" s="318" t="s">
        <v>181</v>
      </c>
      <c r="AA24" s="327"/>
      <c r="AB24" s="457"/>
      <c r="AC24" s="462"/>
      <c r="AD24" s="322">
        <f t="shared" si="0"/>
        <v>0</v>
      </c>
      <c r="AE24" s="306">
        <v>286</v>
      </c>
      <c r="AF24" s="306">
        <v>85</v>
      </c>
      <c r="AG24" s="283" t="s">
        <v>22</v>
      </c>
      <c r="AH24" s="306">
        <v>6</v>
      </c>
    </row>
    <row r="25" spans="1:34" s="284" customFormat="1" ht="27" x14ac:dyDescent="0.2">
      <c r="A25" s="309" t="s">
        <v>347</v>
      </c>
      <c r="B25" s="309" t="s">
        <v>215</v>
      </c>
      <c r="C25" s="311">
        <v>20</v>
      </c>
      <c r="D25" s="309" t="s">
        <v>190</v>
      </c>
      <c r="E25" s="306">
        <v>45</v>
      </c>
      <c r="F25" s="306">
        <v>141</v>
      </c>
      <c r="G25" s="306"/>
      <c r="H25" s="306"/>
      <c r="I25" s="306"/>
      <c r="J25" s="306"/>
      <c r="K25" s="306"/>
      <c r="L25" s="306"/>
      <c r="M25" s="306">
        <v>14</v>
      </c>
      <c r="N25" s="306">
        <v>3</v>
      </c>
      <c r="O25" s="306">
        <v>10</v>
      </c>
      <c r="P25" s="306"/>
      <c r="Q25" s="306" t="s">
        <v>20</v>
      </c>
      <c r="R25" s="306" t="s">
        <v>177</v>
      </c>
      <c r="S25" s="306" t="s">
        <v>178</v>
      </c>
      <c r="T25" s="306" t="s">
        <v>178</v>
      </c>
      <c r="U25" s="306" t="s">
        <v>181</v>
      </c>
      <c r="V25" s="309" t="s">
        <v>353</v>
      </c>
      <c r="W25" s="310">
        <v>0.441787713079</v>
      </c>
      <c r="X25" s="327" t="s">
        <v>179</v>
      </c>
      <c r="Y25" s="318" t="s">
        <v>180</v>
      </c>
      <c r="Z25" s="318" t="s">
        <v>181</v>
      </c>
      <c r="AA25" s="327"/>
      <c r="AB25" s="457"/>
      <c r="AC25" s="462"/>
      <c r="AD25" s="322">
        <f t="shared" si="0"/>
        <v>0</v>
      </c>
      <c r="AE25" s="306">
        <v>140</v>
      </c>
      <c r="AF25" s="306">
        <v>62</v>
      </c>
      <c r="AG25" s="283" t="s">
        <v>22</v>
      </c>
      <c r="AH25" s="306">
        <v>5</v>
      </c>
    </row>
    <row r="26" spans="1:34" s="284" customFormat="1" ht="13.5" x14ac:dyDescent="0.2">
      <c r="A26" s="504" t="s">
        <v>347</v>
      </c>
      <c r="B26" s="504" t="s">
        <v>215</v>
      </c>
      <c r="C26" s="505">
        <v>21</v>
      </c>
      <c r="D26" s="504" t="s">
        <v>190</v>
      </c>
      <c r="E26" s="500">
        <v>57</v>
      </c>
      <c r="F26" s="500">
        <v>179</v>
      </c>
      <c r="G26" s="500"/>
      <c r="H26" s="500"/>
      <c r="I26" s="500"/>
      <c r="J26" s="500"/>
      <c r="K26" s="500"/>
      <c r="L26" s="500"/>
      <c r="M26" s="500">
        <v>17</v>
      </c>
      <c r="N26" s="500">
        <v>5</v>
      </c>
      <c r="O26" s="500">
        <v>12</v>
      </c>
      <c r="P26" s="500"/>
      <c r="Q26" s="500" t="s">
        <v>20</v>
      </c>
      <c r="R26" s="500" t="s">
        <v>177</v>
      </c>
      <c r="S26" s="500" t="s">
        <v>178</v>
      </c>
      <c r="T26" s="500" t="s">
        <v>21</v>
      </c>
      <c r="U26" s="500" t="s">
        <v>21</v>
      </c>
      <c r="V26" s="504" t="s">
        <v>221</v>
      </c>
      <c r="W26" s="506">
        <v>0.86722120564399996</v>
      </c>
      <c r="X26" s="327" t="s">
        <v>179</v>
      </c>
      <c r="Y26" s="318" t="s">
        <v>186</v>
      </c>
      <c r="Z26" s="318" t="s">
        <v>178</v>
      </c>
      <c r="AA26" s="327"/>
      <c r="AB26" s="457"/>
      <c r="AC26" s="462"/>
      <c r="AD26" s="322">
        <f t="shared" si="0"/>
        <v>0</v>
      </c>
      <c r="AE26" s="500">
        <v>204</v>
      </c>
      <c r="AF26" s="500">
        <v>78</v>
      </c>
      <c r="AG26" s="509" t="s">
        <v>22</v>
      </c>
      <c r="AH26" s="500">
        <v>8</v>
      </c>
    </row>
    <row r="27" spans="1:34" s="284" customFormat="1" ht="40.5" x14ac:dyDescent="0.2">
      <c r="A27" s="504"/>
      <c r="B27" s="504"/>
      <c r="C27" s="500"/>
      <c r="D27" s="504"/>
      <c r="E27" s="500"/>
      <c r="F27" s="500"/>
      <c r="G27" s="500"/>
      <c r="H27" s="500"/>
      <c r="I27" s="500"/>
      <c r="J27" s="500"/>
      <c r="K27" s="500"/>
      <c r="L27" s="500"/>
      <c r="M27" s="500"/>
      <c r="N27" s="500"/>
      <c r="O27" s="500"/>
      <c r="P27" s="500"/>
      <c r="Q27" s="500"/>
      <c r="R27" s="500"/>
      <c r="S27" s="500"/>
      <c r="T27" s="500"/>
      <c r="U27" s="500"/>
      <c r="V27" s="504"/>
      <c r="W27" s="506"/>
      <c r="X27" s="327" t="s">
        <v>196</v>
      </c>
      <c r="Y27" s="318" t="s">
        <v>186</v>
      </c>
      <c r="Z27" s="318" t="s">
        <v>178</v>
      </c>
      <c r="AA27" s="327" t="s">
        <v>200</v>
      </c>
      <c r="AB27" s="457"/>
      <c r="AC27" s="462"/>
      <c r="AD27" s="322">
        <f t="shared" si="0"/>
        <v>0</v>
      </c>
      <c r="AE27" s="500"/>
      <c r="AF27" s="500"/>
      <c r="AG27" s="502"/>
      <c r="AH27" s="500"/>
    </row>
    <row r="28" spans="1:34" s="284" customFormat="1" ht="40.5" x14ac:dyDescent="0.2">
      <c r="A28" s="504"/>
      <c r="B28" s="504"/>
      <c r="C28" s="500"/>
      <c r="D28" s="504"/>
      <c r="E28" s="500"/>
      <c r="F28" s="500"/>
      <c r="G28" s="500"/>
      <c r="H28" s="500"/>
      <c r="I28" s="500"/>
      <c r="J28" s="500"/>
      <c r="K28" s="500"/>
      <c r="L28" s="500"/>
      <c r="M28" s="500"/>
      <c r="N28" s="500"/>
      <c r="O28" s="500"/>
      <c r="P28" s="500"/>
      <c r="Q28" s="500"/>
      <c r="R28" s="500"/>
      <c r="S28" s="500"/>
      <c r="T28" s="500"/>
      <c r="U28" s="500"/>
      <c r="V28" s="504"/>
      <c r="W28" s="506"/>
      <c r="X28" s="327" t="s">
        <v>217</v>
      </c>
      <c r="Y28" s="318" t="s">
        <v>186</v>
      </c>
      <c r="Z28" s="318" t="s">
        <v>178</v>
      </c>
      <c r="AA28" s="327"/>
      <c r="AB28" s="457"/>
      <c r="AC28" s="462"/>
      <c r="AD28" s="365">
        <f t="shared" si="0"/>
        <v>0</v>
      </c>
      <c r="AE28" s="500"/>
      <c r="AF28" s="500"/>
      <c r="AG28" s="503"/>
      <c r="AH28" s="500"/>
    </row>
    <row r="29" spans="1:34" s="284" customFormat="1" ht="27" x14ac:dyDescent="0.2">
      <c r="A29" s="309" t="s">
        <v>347</v>
      </c>
      <c r="B29" s="309" t="s">
        <v>215</v>
      </c>
      <c r="C29" s="311">
        <v>22</v>
      </c>
      <c r="D29" s="309" t="s">
        <v>150</v>
      </c>
      <c r="E29" s="306">
        <v>63</v>
      </c>
      <c r="F29" s="306">
        <v>198</v>
      </c>
      <c r="G29" s="306"/>
      <c r="H29" s="306"/>
      <c r="I29" s="306"/>
      <c r="J29" s="306"/>
      <c r="K29" s="306"/>
      <c r="L29" s="306"/>
      <c r="M29" s="306">
        <v>21</v>
      </c>
      <c r="N29" s="306">
        <v>4</v>
      </c>
      <c r="O29" s="306">
        <v>15</v>
      </c>
      <c r="P29" s="306"/>
      <c r="Q29" s="306" t="s">
        <v>20</v>
      </c>
      <c r="R29" s="306" t="s">
        <v>177</v>
      </c>
      <c r="S29" s="306" t="s">
        <v>178</v>
      </c>
      <c r="T29" s="306" t="s">
        <v>178</v>
      </c>
      <c r="U29" s="306" t="s">
        <v>181</v>
      </c>
      <c r="V29" s="309" t="s">
        <v>353</v>
      </c>
      <c r="W29" s="310">
        <v>1.31252092129</v>
      </c>
      <c r="X29" s="327" t="s">
        <v>179</v>
      </c>
      <c r="Y29" s="318" t="s">
        <v>180</v>
      </c>
      <c r="Z29" s="318" t="s">
        <v>181</v>
      </c>
      <c r="AA29" s="327"/>
      <c r="AB29" s="457"/>
      <c r="AC29" s="462"/>
      <c r="AD29" s="322">
        <f t="shared" si="0"/>
        <v>0</v>
      </c>
      <c r="AE29" s="306">
        <v>315</v>
      </c>
      <c r="AF29" s="306">
        <v>86</v>
      </c>
      <c r="AG29" s="283" t="s">
        <v>22</v>
      </c>
      <c r="AH29" s="306">
        <v>5</v>
      </c>
    </row>
    <row r="30" spans="1:34" s="284" customFormat="1" ht="27" x14ac:dyDescent="0.2">
      <c r="A30" s="309" t="s">
        <v>347</v>
      </c>
      <c r="B30" s="309" t="s">
        <v>215</v>
      </c>
      <c r="C30" s="311">
        <v>23</v>
      </c>
      <c r="D30" s="309" t="s">
        <v>150</v>
      </c>
      <c r="E30" s="306">
        <v>64</v>
      </c>
      <c r="F30" s="306">
        <v>201</v>
      </c>
      <c r="G30" s="306"/>
      <c r="H30" s="306"/>
      <c r="I30" s="306"/>
      <c r="J30" s="306"/>
      <c r="K30" s="306"/>
      <c r="L30" s="306"/>
      <c r="M30" s="306">
        <v>23</v>
      </c>
      <c r="N30" s="306">
        <v>4</v>
      </c>
      <c r="O30" s="306">
        <v>11</v>
      </c>
      <c r="P30" s="306"/>
      <c r="Q30" s="306" t="s">
        <v>20</v>
      </c>
      <c r="R30" s="306" t="s">
        <v>177</v>
      </c>
      <c r="S30" s="306" t="s">
        <v>178</v>
      </c>
      <c r="T30" s="306" t="s">
        <v>178</v>
      </c>
      <c r="U30" s="306" t="s">
        <v>181</v>
      </c>
      <c r="V30" s="309" t="s">
        <v>353</v>
      </c>
      <c r="W30" s="310">
        <v>1.4841868756800001</v>
      </c>
      <c r="X30" s="327" t="s">
        <v>179</v>
      </c>
      <c r="Y30" s="318" t="s">
        <v>180</v>
      </c>
      <c r="Z30" s="318" t="s">
        <v>181</v>
      </c>
      <c r="AA30" s="327"/>
      <c r="AB30" s="457"/>
      <c r="AC30" s="462"/>
      <c r="AD30" s="322">
        <f t="shared" si="0"/>
        <v>0</v>
      </c>
      <c r="AE30" s="306">
        <v>253</v>
      </c>
      <c r="AF30" s="306">
        <v>88</v>
      </c>
      <c r="AG30" s="283" t="s">
        <v>22</v>
      </c>
      <c r="AH30" s="306">
        <v>5</v>
      </c>
    </row>
    <row r="31" spans="1:34" s="284" customFormat="1" ht="13.5" x14ac:dyDescent="0.2">
      <c r="A31" s="504" t="s">
        <v>347</v>
      </c>
      <c r="B31" s="504" t="s">
        <v>215</v>
      </c>
      <c r="C31" s="505">
        <v>31</v>
      </c>
      <c r="D31" s="504" t="s">
        <v>190</v>
      </c>
      <c r="E31" s="500">
        <v>60</v>
      </c>
      <c r="F31" s="500">
        <v>188</v>
      </c>
      <c r="G31" s="500"/>
      <c r="H31" s="500"/>
      <c r="I31" s="500"/>
      <c r="J31" s="500"/>
      <c r="K31" s="500"/>
      <c r="L31" s="500"/>
      <c r="M31" s="500">
        <v>19</v>
      </c>
      <c r="N31" s="500">
        <v>3</v>
      </c>
      <c r="O31" s="500">
        <v>12</v>
      </c>
      <c r="P31" s="500"/>
      <c r="Q31" s="500" t="s">
        <v>20</v>
      </c>
      <c r="R31" s="500" t="s">
        <v>177</v>
      </c>
      <c r="S31" s="500" t="s">
        <v>178</v>
      </c>
      <c r="T31" s="500" t="s">
        <v>181</v>
      </c>
      <c r="U31" s="500" t="s">
        <v>21</v>
      </c>
      <c r="V31" s="504" t="s">
        <v>219</v>
      </c>
      <c r="W31" s="506">
        <v>1.0755939653</v>
      </c>
      <c r="X31" s="327" t="s">
        <v>179</v>
      </c>
      <c r="Y31" s="318" t="s">
        <v>186</v>
      </c>
      <c r="Z31" s="318" t="s">
        <v>178</v>
      </c>
      <c r="AA31" s="327"/>
      <c r="AB31" s="457"/>
      <c r="AC31" s="462"/>
      <c r="AD31" s="322">
        <f t="shared" si="0"/>
        <v>0</v>
      </c>
      <c r="AE31" s="500">
        <v>228</v>
      </c>
      <c r="AF31" s="500">
        <v>82</v>
      </c>
      <c r="AG31" s="501" t="s">
        <v>22</v>
      </c>
      <c r="AH31" s="500">
        <v>7</v>
      </c>
    </row>
    <row r="32" spans="1:34" s="284" customFormat="1" ht="40.5" x14ac:dyDescent="0.2">
      <c r="A32" s="504"/>
      <c r="B32" s="504"/>
      <c r="C32" s="500"/>
      <c r="D32" s="504"/>
      <c r="E32" s="500"/>
      <c r="F32" s="500"/>
      <c r="G32" s="500"/>
      <c r="H32" s="500"/>
      <c r="I32" s="500"/>
      <c r="J32" s="500"/>
      <c r="K32" s="500"/>
      <c r="L32" s="500"/>
      <c r="M32" s="500"/>
      <c r="N32" s="500"/>
      <c r="O32" s="500"/>
      <c r="P32" s="500"/>
      <c r="Q32" s="500"/>
      <c r="R32" s="500"/>
      <c r="S32" s="500"/>
      <c r="T32" s="500"/>
      <c r="U32" s="500"/>
      <c r="V32" s="504"/>
      <c r="W32" s="506"/>
      <c r="X32" s="327" t="s">
        <v>196</v>
      </c>
      <c r="Y32" s="318" t="s">
        <v>186</v>
      </c>
      <c r="Z32" s="318" t="s">
        <v>178</v>
      </c>
      <c r="AA32" s="327" t="s">
        <v>200</v>
      </c>
      <c r="AB32" s="457"/>
      <c r="AC32" s="462"/>
      <c r="AD32" s="322">
        <f t="shared" si="0"/>
        <v>0</v>
      </c>
      <c r="AE32" s="500"/>
      <c r="AF32" s="500"/>
      <c r="AG32" s="502"/>
      <c r="AH32" s="500"/>
    </row>
    <row r="33" spans="1:34" s="284" customFormat="1" ht="40.5" x14ac:dyDescent="0.2">
      <c r="A33" s="504"/>
      <c r="B33" s="504"/>
      <c r="C33" s="500"/>
      <c r="D33" s="504"/>
      <c r="E33" s="500"/>
      <c r="F33" s="500"/>
      <c r="G33" s="500"/>
      <c r="H33" s="500"/>
      <c r="I33" s="500"/>
      <c r="J33" s="500"/>
      <c r="K33" s="500"/>
      <c r="L33" s="500"/>
      <c r="M33" s="500"/>
      <c r="N33" s="500"/>
      <c r="O33" s="500"/>
      <c r="P33" s="500"/>
      <c r="Q33" s="500"/>
      <c r="R33" s="500"/>
      <c r="S33" s="500"/>
      <c r="T33" s="500"/>
      <c r="U33" s="500"/>
      <c r="V33" s="504"/>
      <c r="W33" s="506"/>
      <c r="X33" s="327" t="s">
        <v>217</v>
      </c>
      <c r="Y33" s="318" t="s">
        <v>186</v>
      </c>
      <c r="Z33" s="318" t="s">
        <v>178</v>
      </c>
      <c r="AA33" s="327"/>
      <c r="AB33" s="457"/>
      <c r="AC33" s="462"/>
      <c r="AD33" s="365">
        <f t="shared" si="0"/>
        <v>0</v>
      </c>
      <c r="AE33" s="500"/>
      <c r="AF33" s="500"/>
      <c r="AG33" s="503"/>
      <c r="AH33" s="500"/>
    </row>
    <row r="34" spans="1:34" s="284" customFormat="1" ht="13.5" x14ac:dyDescent="0.2">
      <c r="A34" s="504" t="s">
        <v>347</v>
      </c>
      <c r="B34" s="504" t="s">
        <v>215</v>
      </c>
      <c r="C34" s="505">
        <v>32</v>
      </c>
      <c r="D34" s="504" t="s">
        <v>150</v>
      </c>
      <c r="E34" s="500">
        <v>54</v>
      </c>
      <c r="F34" s="500">
        <v>170</v>
      </c>
      <c r="G34" s="500"/>
      <c r="H34" s="500"/>
      <c r="I34" s="500"/>
      <c r="J34" s="500"/>
      <c r="K34" s="500"/>
      <c r="L34" s="500"/>
      <c r="M34" s="500">
        <v>20</v>
      </c>
      <c r="N34" s="500">
        <v>3</v>
      </c>
      <c r="O34" s="500">
        <v>11</v>
      </c>
      <c r="P34" s="500"/>
      <c r="Q34" s="500" t="s">
        <v>20</v>
      </c>
      <c r="R34" s="500" t="s">
        <v>177</v>
      </c>
      <c r="S34" s="500" t="s">
        <v>178</v>
      </c>
      <c r="T34" s="500" t="s">
        <v>181</v>
      </c>
      <c r="U34" s="500" t="s">
        <v>181</v>
      </c>
      <c r="V34" s="504" t="s">
        <v>353</v>
      </c>
      <c r="W34" s="506">
        <v>0.91418448667999996</v>
      </c>
      <c r="X34" s="327" t="s">
        <v>179</v>
      </c>
      <c r="Y34" s="318" t="s">
        <v>180</v>
      </c>
      <c r="Z34" s="318" t="s">
        <v>181</v>
      </c>
      <c r="AA34" s="327"/>
      <c r="AB34" s="457"/>
      <c r="AC34" s="462"/>
      <c r="AD34" s="322">
        <f t="shared" si="0"/>
        <v>0</v>
      </c>
      <c r="AE34" s="500">
        <v>220</v>
      </c>
      <c r="AF34" s="500">
        <v>74</v>
      </c>
      <c r="AG34" s="501" t="s">
        <v>22</v>
      </c>
      <c r="AH34" s="500">
        <v>6</v>
      </c>
    </row>
    <row r="35" spans="1:34" s="284" customFormat="1" ht="40.5" x14ac:dyDescent="0.2">
      <c r="A35" s="504"/>
      <c r="B35" s="504"/>
      <c r="C35" s="500"/>
      <c r="D35" s="504"/>
      <c r="E35" s="500"/>
      <c r="F35" s="500"/>
      <c r="G35" s="500"/>
      <c r="H35" s="500"/>
      <c r="I35" s="500"/>
      <c r="J35" s="500"/>
      <c r="K35" s="500"/>
      <c r="L35" s="500"/>
      <c r="M35" s="500"/>
      <c r="N35" s="500"/>
      <c r="O35" s="500"/>
      <c r="P35" s="500"/>
      <c r="Q35" s="500"/>
      <c r="R35" s="500"/>
      <c r="S35" s="500"/>
      <c r="T35" s="500"/>
      <c r="U35" s="500"/>
      <c r="V35" s="504"/>
      <c r="W35" s="506"/>
      <c r="X35" s="327" t="s">
        <v>196</v>
      </c>
      <c r="Y35" s="318" t="s">
        <v>180</v>
      </c>
      <c r="Z35" s="318" t="s">
        <v>181</v>
      </c>
      <c r="AA35" s="327" t="s">
        <v>200</v>
      </c>
      <c r="AB35" s="457"/>
      <c r="AC35" s="462"/>
      <c r="AD35" s="322">
        <f t="shared" si="0"/>
        <v>0</v>
      </c>
      <c r="AE35" s="500"/>
      <c r="AF35" s="500"/>
      <c r="AG35" s="503"/>
      <c r="AH35" s="500"/>
    </row>
    <row r="36" spans="1:34" s="284" customFormat="1" ht="13.5" x14ac:dyDescent="0.2">
      <c r="A36" s="504" t="s">
        <v>347</v>
      </c>
      <c r="B36" s="504" t="s">
        <v>215</v>
      </c>
      <c r="C36" s="505">
        <v>33</v>
      </c>
      <c r="D36" s="504" t="s">
        <v>150</v>
      </c>
      <c r="E36" s="500">
        <v>66</v>
      </c>
      <c r="F36" s="500">
        <v>207</v>
      </c>
      <c r="G36" s="500"/>
      <c r="H36" s="500"/>
      <c r="I36" s="500"/>
      <c r="J36" s="500"/>
      <c r="K36" s="500"/>
      <c r="L36" s="500"/>
      <c r="M36" s="500">
        <v>21</v>
      </c>
      <c r="N36" s="500">
        <v>3</v>
      </c>
      <c r="O36" s="500">
        <v>19</v>
      </c>
      <c r="P36" s="500"/>
      <c r="Q36" s="500" t="s">
        <v>20</v>
      </c>
      <c r="R36" s="500" t="s">
        <v>177</v>
      </c>
      <c r="S36" s="500" t="s">
        <v>178</v>
      </c>
      <c r="T36" s="500" t="s">
        <v>181</v>
      </c>
      <c r="U36" s="500" t="s">
        <v>181</v>
      </c>
      <c r="V36" s="504" t="s">
        <v>222</v>
      </c>
      <c r="W36" s="506">
        <v>1.4423964283399999</v>
      </c>
      <c r="X36" s="327" t="s">
        <v>179</v>
      </c>
      <c r="Y36" s="318" t="s">
        <v>186</v>
      </c>
      <c r="Z36" s="318" t="s">
        <v>178</v>
      </c>
      <c r="AA36" s="327"/>
      <c r="AB36" s="457"/>
      <c r="AC36" s="462"/>
      <c r="AD36" s="322">
        <f t="shared" si="0"/>
        <v>0</v>
      </c>
      <c r="AE36" s="500">
        <v>399</v>
      </c>
      <c r="AF36" s="500">
        <v>91</v>
      </c>
      <c r="AG36" s="501" t="s">
        <v>22</v>
      </c>
      <c r="AH36" s="500">
        <v>6</v>
      </c>
    </row>
    <row r="37" spans="1:34" s="284" customFormat="1" ht="40.5" x14ac:dyDescent="0.2">
      <c r="A37" s="504"/>
      <c r="B37" s="504"/>
      <c r="C37" s="500"/>
      <c r="D37" s="504"/>
      <c r="E37" s="500"/>
      <c r="F37" s="500"/>
      <c r="G37" s="500"/>
      <c r="H37" s="500"/>
      <c r="I37" s="500"/>
      <c r="J37" s="500"/>
      <c r="K37" s="500"/>
      <c r="L37" s="500"/>
      <c r="M37" s="500"/>
      <c r="N37" s="500"/>
      <c r="O37" s="500"/>
      <c r="P37" s="500"/>
      <c r="Q37" s="500"/>
      <c r="R37" s="500"/>
      <c r="S37" s="500"/>
      <c r="T37" s="500"/>
      <c r="U37" s="500"/>
      <c r="V37" s="504"/>
      <c r="W37" s="506"/>
      <c r="X37" s="327" t="s">
        <v>196</v>
      </c>
      <c r="Y37" s="318" t="s">
        <v>186</v>
      </c>
      <c r="Z37" s="318" t="s">
        <v>178</v>
      </c>
      <c r="AA37" s="327" t="s">
        <v>200</v>
      </c>
      <c r="AB37" s="457"/>
      <c r="AC37" s="462"/>
      <c r="AD37" s="322">
        <f t="shared" si="0"/>
        <v>0</v>
      </c>
      <c r="AE37" s="500"/>
      <c r="AF37" s="500"/>
      <c r="AG37" s="503"/>
      <c r="AH37" s="500"/>
    </row>
    <row r="38" spans="1:34" s="284" customFormat="1" ht="27" x14ac:dyDescent="0.2">
      <c r="A38" s="309" t="s">
        <v>347</v>
      </c>
      <c r="B38" s="309" t="s">
        <v>215</v>
      </c>
      <c r="C38" s="311">
        <v>34</v>
      </c>
      <c r="D38" s="309" t="s">
        <v>150</v>
      </c>
      <c r="E38" s="306">
        <v>55</v>
      </c>
      <c r="F38" s="306">
        <v>173</v>
      </c>
      <c r="G38" s="306"/>
      <c r="H38" s="306"/>
      <c r="I38" s="306"/>
      <c r="J38" s="306"/>
      <c r="K38" s="306"/>
      <c r="L38" s="306"/>
      <c r="M38" s="306">
        <v>24</v>
      </c>
      <c r="N38" s="306">
        <v>4</v>
      </c>
      <c r="O38" s="306">
        <v>11</v>
      </c>
      <c r="P38" s="306"/>
      <c r="Q38" s="306" t="s">
        <v>20</v>
      </c>
      <c r="R38" s="306" t="s">
        <v>177</v>
      </c>
      <c r="S38" s="306" t="s">
        <v>178</v>
      </c>
      <c r="T38" s="306" t="s">
        <v>178</v>
      </c>
      <c r="U38" s="306" t="s">
        <v>181</v>
      </c>
      <c r="V38" s="309" t="s">
        <v>353</v>
      </c>
      <c r="W38" s="310">
        <v>1.13866954601</v>
      </c>
      <c r="X38" s="327" t="s">
        <v>179</v>
      </c>
      <c r="Y38" s="318" t="s">
        <v>180</v>
      </c>
      <c r="Z38" s="318" t="s">
        <v>181</v>
      </c>
      <c r="AA38" s="327"/>
      <c r="AB38" s="457"/>
      <c r="AC38" s="462"/>
      <c r="AD38" s="322">
        <f t="shared" si="0"/>
        <v>0</v>
      </c>
      <c r="AE38" s="306">
        <v>264</v>
      </c>
      <c r="AF38" s="306">
        <v>76</v>
      </c>
      <c r="AG38" s="285" t="s">
        <v>22</v>
      </c>
      <c r="AH38" s="306">
        <v>5</v>
      </c>
    </row>
    <row r="39" spans="1:34" s="284" customFormat="1" ht="27" x14ac:dyDescent="0.2">
      <c r="A39" s="309" t="s">
        <v>347</v>
      </c>
      <c r="B39" s="309" t="s">
        <v>215</v>
      </c>
      <c r="C39" s="311">
        <v>107</v>
      </c>
      <c r="D39" s="309" t="s">
        <v>150</v>
      </c>
      <c r="E39" s="306">
        <v>4</v>
      </c>
      <c r="F39" s="306">
        <v>13</v>
      </c>
      <c r="G39" s="306"/>
      <c r="H39" s="306"/>
      <c r="I39" s="306"/>
      <c r="J39" s="306"/>
      <c r="K39" s="306"/>
      <c r="L39" s="306"/>
      <c r="M39" s="306">
        <v>3</v>
      </c>
      <c r="N39" s="306">
        <v>2</v>
      </c>
      <c r="O39" s="306">
        <v>1</v>
      </c>
      <c r="P39" s="306"/>
      <c r="Q39" s="306" t="s">
        <v>178</v>
      </c>
      <c r="R39" s="306" t="s">
        <v>177</v>
      </c>
      <c r="S39" s="306" t="s">
        <v>178</v>
      </c>
      <c r="T39" s="306" t="s">
        <v>178</v>
      </c>
      <c r="U39" s="306" t="s">
        <v>178</v>
      </c>
      <c r="V39" s="309" t="s">
        <v>353</v>
      </c>
      <c r="W39" s="310"/>
      <c r="X39" s="327" t="s">
        <v>182</v>
      </c>
      <c r="Y39" s="318" t="s">
        <v>21</v>
      </c>
      <c r="Z39" s="318" t="s">
        <v>181</v>
      </c>
      <c r="AA39" s="327"/>
      <c r="AB39" s="457"/>
      <c r="AC39" s="462"/>
      <c r="AD39" s="322">
        <f t="shared" si="0"/>
        <v>0</v>
      </c>
      <c r="AE39" s="306">
        <v>3</v>
      </c>
      <c r="AF39" s="306">
        <v>6</v>
      </c>
      <c r="AG39" s="283" t="s">
        <v>22</v>
      </c>
      <c r="AH39" s="306">
        <v>4</v>
      </c>
    </row>
    <row r="40" spans="1:34" s="284" customFormat="1" ht="13.5" x14ac:dyDescent="0.2">
      <c r="A40" s="504" t="s">
        <v>347</v>
      </c>
      <c r="B40" s="504" t="s">
        <v>215</v>
      </c>
      <c r="C40" s="505">
        <v>129</v>
      </c>
      <c r="D40" s="504" t="s">
        <v>190</v>
      </c>
      <c r="E40" s="500">
        <v>22</v>
      </c>
      <c r="F40" s="500">
        <v>69</v>
      </c>
      <c r="G40" s="500"/>
      <c r="H40" s="500"/>
      <c r="I40" s="500"/>
      <c r="J40" s="500"/>
      <c r="K40" s="500"/>
      <c r="L40" s="500"/>
      <c r="M40" s="500">
        <v>8</v>
      </c>
      <c r="N40" s="500">
        <v>2</v>
      </c>
      <c r="O40" s="500">
        <v>6</v>
      </c>
      <c r="P40" s="500"/>
      <c r="Q40" s="500" t="s">
        <v>21</v>
      </c>
      <c r="R40" s="500" t="s">
        <v>177</v>
      </c>
      <c r="S40" s="500" t="s">
        <v>178</v>
      </c>
      <c r="T40" s="500" t="s">
        <v>181</v>
      </c>
      <c r="U40" s="500" t="s">
        <v>181</v>
      </c>
      <c r="V40" s="504" t="s">
        <v>223</v>
      </c>
      <c r="W40" s="506">
        <v>5.8609766400700002E-2</v>
      </c>
      <c r="X40" s="327" t="s">
        <v>179</v>
      </c>
      <c r="Y40" s="318" t="s">
        <v>186</v>
      </c>
      <c r="Z40" s="318" t="s">
        <v>178</v>
      </c>
      <c r="AA40" s="327"/>
      <c r="AB40" s="457"/>
      <c r="AC40" s="462"/>
      <c r="AD40" s="322">
        <f t="shared" si="0"/>
        <v>0</v>
      </c>
      <c r="AE40" s="500">
        <v>48</v>
      </c>
      <c r="AF40" s="500">
        <v>30</v>
      </c>
      <c r="AG40" s="501" t="s">
        <v>22</v>
      </c>
      <c r="AH40" s="500">
        <v>6</v>
      </c>
    </row>
    <row r="41" spans="1:34" s="284" customFormat="1" ht="27" x14ac:dyDescent="0.2">
      <c r="A41" s="504"/>
      <c r="B41" s="504"/>
      <c r="C41" s="500"/>
      <c r="D41" s="504"/>
      <c r="E41" s="500"/>
      <c r="F41" s="500"/>
      <c r="G41" s="500"/>
      <c r="H41" s="500"/>
      <c r="I41" s="500"/>
      <c r="J41" s="500"/>
      <c r="K41" s="500"/>
      <c r="L41" s="500"/>
      <c r="M41" s="500"/>
      <c r="N41" s="500"/>
      <c r="O41" s="500"/>
      <c r="P41" s="500"/>
      <c r="Q41" s="500"/>
      <c r="R41" s="500"/>
      <c r="S41" s="500"/>
      <c r="T41" s="500"/>
      <c r="U41" s="500"/>
      <c r="V41" s="504"/>
      <c r="W41" s="506"/>
      <c r="X41" s="327" t="s">
        <v>224</v>
      </c>
      <c r="Y41" s="318" t="s">
        <v>186</v>
      </c>
      <c r="Z41" s="318" t="s">
        <v>178</v>
      </c>
      <c r="AA41" s="327"/>
      <c r="AB41" s="457"/>
      <c r="AC41" s="462"/>
      <c r="AD41" s="322">
        <f t="shared" si="0"/>
        <v>0</v>
      </c>
      <c r="AE41" s="500"/>
      <c r="AF41" s="500"/>
      <c r="AG41" s="503"/>
      <c r="AH41" s="500"/>
    </row>
    <row r="42" spans="1:34" s="284" customFormat="1" ht="13.5" x14ac:dyDescent="0.2">
      <c r="A42" s="504" t="s">
        <v>347</v>
      </c>
      <c r="B42" s="504" t="s">
        <v>215</v>
      </c>
      <c r="C42" s="505">
        <v>130</v>
      </c>
      <c r="D42" s="504" t="s">
        <v>190</v>
      </c>
      <c r="E42" s="500">
        <v>27</v>
      </c>
      <c r="F42" s="500">
        <v>85</v>
      </c>
      <c r="G42" s="500"/>
      <c r="H42" s="500"/>
      <c r="I42" s="500"/>
      <c r="J42" s="500"/>
      <c r="K42" s="500"/>
      <c r="L42" s="500"/>
      <c r="M42" s="500">
        <v>8</v>
      </c>
      <c r="N42" s="500">
        <v>2</v>
      </c>
      <c r="O42" s="500">
        <v>7</v>
      </c>
      <c r="P42" s="500"/>
      <c r="Q42" s="500" t="s">
        <v>21</v>
      </c>
      <c r="R42" s="500" t="s">
        <v>177</v>
      </c>
      <c r="S42" s="500" t="s">
        <v>178</v>
      </c>
      <c r="T42" s="500" t="s">
        <v>178</v>
      </c>
      <c r="U42" s="500" t="s">
        <v>181</v>
      </c>
      <c r="V42" s="504" t="s">
        <v>353</v>
      </c>
      <c r="W42" s="506">
        <v>8.9114003126399999E-2</v>
      </c>
      <c r="X42" s="327" t="s">
        <v>179</v>
      </c>
      <c r="Y42" s="318" t="s">
        <v>186</v>
      </c>
      <c r="Z42" s="318" t="s">
        <v>178</v>
      </c>
      <c r="AA42" s="327"/>
      <c r="AB42" s="457"/>
      <c r="AC42" s="462"/>
      <c r="AD42" s="322">
        <f t="shared" si="0"/>
        <v>0</v>
      </c>
      <c r="AE42" s="500">
        <v>56</v>
      </c>
      <c r="AF42" s="500">
        <v>37</v>
      </c>
      <c r="AG42" s="501" t="s">
        <v>22</v>
      </c>
      <c r="AH42" s="500">
        <v>5</v>
      </c>
    </row>
    <row r="43" spans="1:34" s="284" customFormat="1" ht="27" x14ac:dyDescent="0.2">
      <c r="A43" s="504"/>
      <c r="B43" s="504"/>
      <c r="C43" s="500"/>
      <c r="D43" s="504"/>
      <c r="E43" s="500"/>
      <c r="F43" s="500"/>
      <c r="G43" s="500"/>
      <c r="H43" s="500"/>
      <c r="I43" s="500"/>
      <c r="J43" s="500"/>
      <c r="K43" s="500"/>
      <c r="L43" s="500"/>
      <c r="M43" s="500"/>
      <c r="N43" s="500"/>
      <c r="O43" s="500"/>
      <c r="P43" s="500"/>
      <c r="Q43" s="500"/>
      <c r="R43" s="500"/>
      <c r="S43" s="500"/>
      <c r="T43" s="500"/>
      <c r="U43" s="500"/>
      <c r="V43" s="504"/>
      <c r="W43" s="506"/>
      <c r="X43" s="327" t="s">
        <v>224</v>
      </c>
      <c r="Y43" s="318" t="s">
        <v>186</v>
      </c>
      <c r="Z43" s="318" t="s">
        <v>178</v>
      </c>
      <c r="AA43" s="327"/>
      <c r="AB43" s="457"/>
      <c r="AC43" s="462"/>
      <c r="AD43" s="322">
        <f t="shared" si="0"/>
        <v>0</v>
      </c>
      <c r="AE43" s="500"/>
      <c r="AF43" s="500"/>
      <c r="AG43" s="503"/>
      <c r="AH43" s="500"/>
    </row>
    <row r="44" spans="1:34" s="284" customFormat="1" ht="13.5" x14ac:dyDescent="0.2">
      <c r="A44" s="504" t="s">
        <v>347</v>
      </c>
      <c r="B44" s="504" t="s">
        <v>215</v>
      </c>
      <c r="C44" s="505">
        <v>131</v>
      </c>
      <c r="D44" s="504" t="s">
        <v>190</v>
      </c>
      <c r="E44" s="500">
        <v>18</v>
      </c>
      <c r="F44" s="500">
        <v>57</v>
      </c>
      <c r="G44" s="500"/>
      <c r="H44" s="500"/>
      <c r="I44" s="500"/>
      <c r="J44" s="500"/>
      <c r="K44" s="500"/>
      <c r="L44" s="500"/>
      <c r="M44" s="500">
        <v>6</v>
      </c>
      <c r="N44" s="500">
        <v>2</v>
      </c>
      <c r="O44" s="500">
        <v>5</v>
      </c>
      <c r="P44" s="500"/>
      <c r="Q44" s="500" t="s">
        <v>21</v>
      </c>
      <c r="R44" s="500" t="s">
        <v>177</v>
      </c>
      <c r="S44" s="500" t="s">
        <v>178</v>
      </c>
      <c r="T44" s="500" t="s">
        <v>178</v>
      </c>
      <c r="U44" s="500" t="s">
        <v>178</v>
      </c>
      <c r="V44" s="504" t="s">
        <v>353</v>
      </c>
      <c r="W44" s="506">
        <v>2.9125512629000001E-2</v>
      </c>
      <c r="X44" s="327" t="s">
        <v>179</v>
      </c>
      <c r="Y44" s="318" t="s">
        <v>186</v>
      </c>
      <c r="Z44" s="318" t="s">
        <v>178</v>
      </c>
      <c r="AA44" s="327"/>
      <c r="AB44" s="457"/>
      <c r="AC44" s="462"/>
      <c r="AD44" s="322">
        <f t="shared" si="0"/>
        <v>0</v>
      </c>
      <c r="AE44" s="500">
        <v>30</v>
      </c>
      <c r="AF44" s="500">
        <v>25</v>
      </c>
      <c r="AG44" s="501" t="s">
        <v>22</v>
      </c>
      <c r="AH44" s="500">
        <v>4</v>
      </c>
    </row>
    <row r="45" spans="1:34" s="284" customFormat="1" ht="27" x14ac:dyDescent="0.2">
      <c r="A45" s="504"/>
      <c r="B45" s="504"/>
      <c r="C45" s="500"/>
      <c r="D45" s="504"/>
      <c r="E45" s="500"/>
      <c r="F45" s="500"/>
      <c r="G45" s="500"/>
      <c r="H45" s="500"/>
      <c r="I45" s="500"/>
      <c r="J45" s="500"/>
      <c r="K45" s="500"/>
      <c r="L45" s="500"/>
      <c r="M45" s="500"/>
      <c r="N45" s="500"/>
      <c r="O45" s="500"/>
      <c r="P45" s="500"/>
      <c r="Q45" s="500"/>
      <c r="R45" s="500"/>
      <c r="S45" s="500"/>
      <c r="T45" s="500"/>
      <c r="U45" s="500"/>
      <c r="V45" s="504"/>
      <c r="W45" s="506"/>
      <c r="X45" s="327" t="s">
        <v>224</v>
      </c>
      <c r="Y45" s="318" t="s">
        <v>186</v>
      </c>
      <c r="Z45" s="318" t="s">
        <v>178</v>
      </c>
      <c r="AA45" s="327"/>
      <c r="AB45" s="457"/>
      <c r="AC45" s="462"/>
      <c r="AD45" s="322">
        <f t="shared" si="0"/>
        <v>0</v>
      </c>
      <c r="AE45" s="500"/>
      <c r="AF45" s="500"/>
      <c r="AG45" s="503"/>
      <c r="AH45" s="500"/>
    </row>
    <row r="46" spans="1:34" s="284" customFormat="1" ht="13.5" x14ac:dyDescent="0.2">
      <c r="A46" s="504" t="s">
        <v>347</v>
      </c>
      <c r="B46" s="504" t="s">
        <v>215</v>
      </c>
      <c r="C46" s="505">
        <v>132</v>
      </c>
      <c r="D46" s="504" t="s">
        <v>150</v>
      </c>
      <c r="E46" s="500">
        <v>36</v>
      </c>
      <c r="F46" s="500">
        <v>113</v>
      </c>
      <c r="G46" s="500"/>
      <c r="H46" s="500"/>
      <c r="I46" s="500"/>
      <c r="J46" s="500"/>
      <c r="K46" s="500"/>
      <c r="L46" s="500"/>
      <c r="M46" s="500">
        <v>15</v>
      </c>
      <c r="N46" s="500">
        <v>3</v>
      </c>
      <c r="O46" s="500">
        <v>8</v>
      </c>
      <c r="P46" s="500"/>
      <c r="Q46" s="500" t="s">
        <v>20</v>
      </c>
      <c r="R46" s="500" t="s">
        <v>177</v>
      </c>
      <c r="S46" s="500" t="s">
        <v>178</v>
      </c>
      <c r="T46" s="500" t="s">
        <v>178</v>
      </c>
      <c r="U46" s="500" t="s">
        <v>178</v>
      </c>
      <c r="V46" s="504" t="s">
        <v>353</v>
      </c>
      <c r="W46" s="506">
        <v>0.30053671700599999</v>
      </c>
      <c r="X46" s="327" t="s">
        <v>179</v>
      </c>
      <c r="Y46" s="318" t="s">
        <v>180</v>
      </c>
      <c r="Z46" s="318" t="s">
        <v>181</v>
      </c>
      <c r="AA46" s="327"/>
      <c r="AB46" s="457"/>
      <c r="AC46" s="462"/>
      <c r="AD46" s="322">
        <f t="shared" si="0"/>
        <v>0</v>
      </c>
      <c r="AE46" s="500">
        <v>120</v>
      </c>
      <c r="AF46" s="500">
        <v>50</v>
      </c>
      <c r="AG46" s="501" t="s">
        <v>22</v>
      </c>
      <c r="AH46" s="500">
        <v>4</v>
      </c>
    </row>
    <row r="47" spans="1:34" s="284" customFormat="1" ht="27" x14ac:dyDescent="0.2">
      <c r="A47" s="504"/>
      <c r="B47" s="504"/>
      <c r="C47" s="500"/>
      <c r="D47" s="504"/>
      <c r="E47" s="500"/>
      <c r="F47" s="500"/>
      <c r="G47" s="500"/>
      <c r="H47" s="500"/>
      <c r="I47" s="500"/>
      <c r="J47" s="500"/>
      <c r="K47" s="500"/>
      <c r="L47" s="500"/>
      <c r="M47" s="500"/>
      <c r="N47" s="500"/>
      <c r="O47" s="500"/>
      <c r="P47" s="500"/>
      <c r="Q47" s="500"/>
      <c r="R47" s="500"/>
      <c r="S47" s="500"/>
      <c r="T47" s="500"/>
      <c r="U47" s="500"/>
      <c r="V47" s="504"/>
      <c r="W47" s="506"/>
      <c r="X47" s="327" t="s">
        <v>224</v>
      </c>
      <c r="Y47" s="318" t="s">
        <v>180</v>
      </c>
      <c r="Z47" s="318" t="s">
        <v>181</v>
      </c>
      <c r="AA47" s="327"/>
      <c r="AB47" s="457"/>
      <c r="AC47" s="462"/>
      <c r="AD47" s="322">
        <f t="shared" si="0"/>
        <v>0</v>
      </c>
      <c r="AE47" s="500"/>
      <c r="AF47" s="500"/>
      <c r="AG47" s="503"/>
      <c r="AH47" s="500"/>
    </row>
    <row r="48" spans="1:34" s="284" customFormat="1" ht="13.5" x14ac:dyDescent="0.2">
      <c r="A48" s="504" t="s">
        <v>347</v>
      </c>
      <c r="B48" s="504" t="s">
        <v>215</v>
      </c>
      <c r="C48" s="505">
        <v>133</v>
      </c>
      <c r="D48" s="504" t="s">
        <v>150</v>
      </c>
      <c r="E48" s="500">
        <v>63</v>
      </c>
      <c r="F48" s="500">
        <v>198</v>
      </c>
      <c r="G48" s="500"/>
      <c r="H48" s="500"/>
      <c r="I48" s="500"/>
      <c r="J48" s="500"/>
      <c r="K48" s="500"/>
      <c r="L48" s="500"/>
      <c r="M48" s="500">
        <v>22</v>
      </c>
      <c r="N48" s="500">
        <v>5</v>
      </c>
      <c r="O48" s="500">
        <v>9</v>
      </c>
      <c r="P48" s="500"/>
      <c r="Q48" s="500" t="s">
        <v>20</v>
      </c>
      <c r="R48" s="500" t="s">
        <v>177</v>
      </c>
      <c r="S48" s="500" t="s">
        <v>178</v>
      </c>
      <c r="T48" s="500" t="s">
        <v>21</v>
      </c>
      <c r="U48" s="500" t="s">
        <v>21</v>
      </c>
      <c r="V48" s="504" t="s">
        <v>216</v>
      </c>
      <c r="W48" s="506">
        <v>1.37502191755</v>
      </c>
      <c r="X48" s="327" t="s">
        <v>179</v>
      </c>
      <c r="Y48" s="318" t="s">
        <v>186</v>
      </c>
      <c r="Z48" s="318" t="s">
        <v>178</v>
      </c>
      <c r="AA48" s="327"/>
      <c r="AB48" s="457"/>
      <c r="AC48" s="462"/>
      <c r="AD48" s="322">
        <f t="shared" si="0"/>
        <v>0</v>
      </c>
      <c r="AE48" s="500">
        <v>198</v>
      </c>
      <c r="AF48" s="500">
        <v>86</v>
      </c>
      <c r="AG48" s="509" t="s">
        <v>22</v>
      </c>
      <c r="AH48" s="500">
        <v>8</v>
      </c>
    </row>
    <row r="49" spans="1:34" s="284" customFormat="1" ht="40.5" x14ac:dyDescent="0.2">
      <c r="A49" s="504"/>
      <c r="B49" s="504"/>
      <c r="C49" s="500"/>
      <c r="D49" s="504"/>
      <c r="E49" s="500"/>
      <c r="F49" s="500"/>
      <c r="G49" s="500"/>
      <c r="H49" s="500"/>
      <c r="I49" s="500"/>
      <c r="J49" s="500"/>
      <c r="K49" s="500"/>
      <c r="L49" s="500"/>
      <c r="M49" s="500"/>
      <c r="N49" s="500"/>
      <c r="O49" s="500"/>
      <c r="P49" s="500"/>
      <c r="Q49" s="500"/>
      <c r="R49" s="500"/>
      <c r="S49" s="500"/>
      <c r="T49" s="500"/>
      <c r="U49" s="500"/>
      <c r="V49" s="504"/>
      <c r="W49" s="506"/>
      <c r="X49" s="327" t="s">
        <v>217</v>
      </c>
      <c r="Y49" s="318" t="s">
        <v>186</v>
      </c>
      <c r="Z49" s="318" t="s">
        <v>178</v>
      </c>
      <c r="AA49" s="327"/>
      <c r="AB49" s="457"/>
      <c r="AC49" s="462"/>
      <c r="AD49" s="365">
        <f t="shared" si="0"/>
        <v>0</v>
      </c>
      <c r="AE49" s="500"/>
      <c r="AF49" s="500"/>
      <c r="AG49" s="503"/>
      <c r="AH49" s="500"/>
    </row>
    <row r="50" spans="1:34" s="284" customFormat="1" ht="13.5" x14ac:dyDescent="0.2">
      <c r="A50" s="504" t="s">
        <v>347</v>
      </c>
      <c r="B50" s="504" t="s">
        <v>215</v>
      </c>
      <c r="C50" s="505">
        <v>134</v>
      </c>
      <c r="D50" s="504" t="s">
        <v>190</v>
      </c>
      <c r="E50" s="500">
        <v>35</v>
      </c>
      <c r="F50" s="500">
        <v>110</v>
      </c>
      <c r="G50" s="500"/>
      <c r="H50" s="500"/>
      <c r="I50" s="500"/>
      <c r="J50" s="500"/>
      <c r="K50" s="500"/>
      <c r="L50" s="500"/>
      <c r="M50" s="500">
        <v>14</v>
      </c>
      <c r="N50" s="500">
        <v>3</v>
      </c>
      <c r="O50" s="500">
        <v>8</v>
      </c>
      <c r="P50" s="500"/>
      <c r="Q50" s="500" t="s">
        <v>20</v>
      </c>
      <c r="R50" s="500" t="s">
        <v>177</v>
      </c>
      <c r="S50" s="500" t="s">
        <v>178</v>
      </c>
      <c r="T50" s="500" t="s">
        <v>181</v>
      </c>
      <c r="U50" s="500" t="s">
        <v>181</v>
      </c>
      <c r="V50" s="504" t="s">
        <v>208</v>
      </c>
      <c r="W50" s="506">
        <v>0.26485037893000002</v>
      </c>
      <c r="X50" s="327" t="s">
        <v>179</v>
      </c>
      <c r="Y50" s="318" t="s">
        <v>180</v>
      </c>
      <c r="Z50" s="318" t="s">
        <v>181</v>
      </c>
      <c r="AA50" s="327"/>
      <c r="AB50" s="457"/>
      <c r="AC50" s="462"/>
      <c r="AD50" s="322">
        <f t="shared" si="0"/>
        <v>0</v>
      </c>
      <c r="AE50" s="500">
        <v>112</v>
      </c>
      <c r="AF50" s="500">
        <v>48</v>
      </c>
      <c r="AG50" s="501" t="s">
        <v>22</v>
      </c>
      <c r="AH50" s="500">
        <v>6</v>
      </c>
    </row>
    <row r="51" spans="1:34" s="284" customFormat="1" ht="27" x14ac:dyDescent="0.2">
      <c r="A51" s="504"/>
      <c r="B51" s="504"/>
      <c r="C51" s="500"/>
      <c r="D51" s="504"/>
      <c r="E51" s="500"/>
      <c r="F51" s="500"/>
      <c r="G51" s="500"/>
      <c r="H51" s="500"/>
      <c r="I51" s="500"/>
      <c r="J51" s="500"/>
      <c r="K51" s="500"/>
      <c r="L51" s="500"/>
      <c r="M51" s="500"/>
      <c r="N51" s="500"/>
      <c r="O51" s="500"/>
      <c r="P51" s="500"/>
      <c r="Q51" s="500"/>
      <c r="R51" s="500"/>
      <c r="S51" s="500"/>
      <c r="T51" s="500"/>
      <c r="U51" s="500"/>
      <c r="V51" s="504"/>
      <c r="W51" s="506"/>
      <c r="X51" s="327" t="s">
        <v>196</v>
      </c>
      <c r="Y51" s="318" t="s">
        <v>180</v>
      </c>
      <c r="Z51" s="318" t="s">
        <v>181</v>
      </c>
      <c r="AA51" s="327" t="s">
        <v>209</v>
      </c>
      <c r="AB51" s="457"/>
      <c r="AC51" s="462"/>
      <c r="AD51" s="322">
        <f t="shared" si="0"/>
        <v>0</v>
      </c>
      <c r="AE51" s="500"/>
      <c r="AF51" s="500"/>
      <c r="AG51" s="503"/>
      <c r="AH51" s="500"/>
    </row>
    <row r="52" spans="1:34" s="284" customFormat="1" ht="27" x14ac:dyDescent="0.2">
      <c r="A52" s="309" t="s">
        <v>347</v>
      </c>
      <c r="B52" s="309" t="s">
        <v>215</v>
      </c>
      <c r="C52" s="311">
        <v>135</v>
      </c>
      <c r="D52" s="309" t="s">
        <v>150</v>
      </c>
      <c r="E52" s="306">
        <v>3</v>
      </c>
      <c r="F52" s="306">
        <v>9</v>
      </c>
      <c r="G52" s="306"/>
      <c r="H52" s="306"/>
      <c r="I52" s="306"/>
      <c r="J52" s="306"/>
      <c r="K52" s="306"/>
      <c r="L52" s="306"/>
      <c r="M52" s="306">
        <v>3</v>
      </c>
      <c r="N52" s="306">
        <v>2</v>
      </c>
      <c r="O52" s="306">
        <v>1</v>
      </c>
      <c r="P52" s="306"/>
      <c r="Q52" s="306" t="s">
        <v>181</v>
      </c>
      <c r="R52" s="306" t="s">
        <v>210</v>
      </c>
      <c r="S52" s="306" t="s">
        <v>21</v>
      </c>
      <c r="T52" s="306" t="s">
        <v>178</v>
      </c>
      <c r="U52" s="306" t="s">
        <v>181</v>
      </c>
      <c r="V52" s="309" t="s">
        <v>225</v>
      </c>
      <c r="W52" s="310"/>
      <c r="X52" s="328" t="s">
        <v>214</v>
      </c>
      <c r="Y52" s="318"/>
      <c r="Z52" s="318">
        <v>1</v>
      </c>
      <c r="AA52" s="327"/>
      <c r="AB52" s="457"/>
      <c r="AC52" s="462"/>
      <c r="AD52" s="322">
        <f t="shared" si="0"/>
        <v>0</v>
      </c>
      <c r="AE52" s="306">
        <v>3</v>
      </c>
      <c r="AF52" s="306">
        <v>4</v>
      </c>
      <c r="AG52" s="459"/>
      <c r="AH52" s="306">
        <v>8</v>
      </c>
    </row>
    <row r="53" spans="1:34" s="284" customFormat="1" ht="13.5" x14ac:dyDescent="0.2">
      <c r="A53" s="504" t="s">
        <v>347</v>
      </c>
      <c r="B53" s="504" t="s">
        <v>215</v>
      </c>
      <c r="C53" s="505">
        <v>136</v>
      </c>
      <c r="D53" s="504" t="s">
        <v>150</v>
      </c>
      <c r="E53" s="500">
        <v>6</v>
      </c>
      <c r="F53" s="500">
        <v>19</v>
      </c>
      <c r="G53" s="500"/>
      <c r="H53" s="500"/>
      <c r="I53" s="500"/>
      <c r="J53" s="500"/>
      <c r="K53" s="500"/>
      <c r="L53" s="500"/>
      <c r="M53" s="500">
        <v>4</v>
      </c>
      <c r="N53" s="500">
        <v>2</v>
      </c>
      <c r="O53" s="500">
        <v>3</v>
      </c>
      <c r="P53" s="500"/>
      <c r="Q53" s="500" t="s">
        <v>181</v>
      </c>
      <c r="R53" s="500" t="s">
        <v>177</v>
      </c>
      <c r="S53" s="500" t="s">
        <v>178</v>
      </c>
      <c r="T53" s="500" t="s">
        <v>178</v>
      </c>
      <c r="U53" s="500" t="s">
        <v>178</v>
      </c>
      <c r="V53" s="504" t="s">
        <v>353</v>
      </c>
      <c r="W53" s="506"/>
      <c r="X53" s="327" t="s">
        <v>182</v>
      </c>
      <c r="Y53" s="318" t="s">
        <v>21</v>
      </c>
      <c r="Z53" s="318" t="s">
        <v>178</v>
      </c>
      <c r="AA53" s="327"/>
      <c r="AB53" s="457"/>
      <c r="AC53" s="462"/>
      <c r="AD53" s="322">
        <f t="shared" si="0"/>
        <v>0</v>
      </c>
      <c r="AE53" s="500">
        <v>12</v>
      </c>
      <c r="AF53" s="500">
        <v>9</v>
      </c>
      <c r="AG53" s="501" t="s">
        <v>22</v>
      </c>
      <c r="AH53" s="500">
        <v>4</v>
      </c>
    </row>
    <row r="54" spans="1:34" s="284" customFormat="1" ht="13.5" x14ac:dyDescent="0.2">
      <c r="A54" s="504"/>
      <c r="B54" s="504"/>
      <c r="C54" s="500"/>
      <c r="D54" s="504"/>
      <c r="E54" s="500"/>
      <c r="F54" s="500"/>
      <c r="G54" s="500"/>
      <c r="H54" s="500"/>
      <c r="I54" s="500"/>
      <c r="J54" s="500"/>
      <c r="K54" s="500"/>
      <c r="L54" s="500"/>
      <c r="M54" s="500"/>
      <c r="N54" s="500"/>
      <c r="O54" s="500"/>
      <c r="P54" s="500"/>
      <c r="Q54" s="500"/>
      <c r="R54" s="500"/>
      <c r="S54" s="500"/>
      <c r="T54" s="500"/>
      <c r="U54" s="500"/>
      <c r="V54" s="504"/>
      <c r="W54" s="506"/>
      <c r="X54" s="327"/>
      <c r="Y54" s="318"/>
      <c r="Z54" s="318" t="s">
        <v>178</v>
      </c>
      <c r="AA54" s="327"/>
      <c r="AB54" s="322" t="s">
        <v>22</v>
      </c>
      <c r="AC54" s="443" t="s">
        <v>22</v>
      </c>
      <c r="AD54" s="322" t="s">
        <v>22</v>
      </c>
      <c r="AE54" s="500"/>
      <c r="AF54" s="500"/>
      <c r="AG54" s="503"/>
      <c r="AH54" s="500"/>
    </row>
    <row r="55" spans="1:34" s="284" customFormat="1" ht="27" x14ac:dyDescent="0.2">
      <c r="A55" s="309" t="s">
        <v>347</v>
      </c>
      <c r="B55" s="309" t="s">
        <v>215</v>
      </c>
      <c r="C55" s="311">
        <v>137</v>
      </c>
      <c r="D55" s="309" t="s">
        <v>190</v>
      </c>
      <c r="E55" s="306">
        <v>48</v>
      </c>
      <c r="F55" s="306">
        <v>151</v>
      </c>
      <c r="G55" s="306"/>
      <c r="H55" s="306"/>
      <c r="I55" s="306"/>
      <c r="J55" s="306"/>
      <c r="K55" s="306"/>
      <c r="L55" s="306"/>
      <c r="M55" s="306">
        <v>19</v>
      </c>
      <c r="N55" s="306">
        <v>4</v>
      </c>
      <c r="O55" s="306">
        <v>9</v>
      </c>
      <c r="P55" s="306"/>
      <c r="Q55" s="306" t="s">
        <v>20</v>
      </c>
      <c r="R55" s="306" t="s">
        <v>177</v>
      </c>
      <c r="S55" s="306" t="s">
        <v>178</v>
      </c>
      <c r="T55" s="306" t="s">
        <v>178</v>
      </c>
      <c r="U55" s="306" t="s">
        <v>181</v>
      </c>
      <c r="V55" s="309" t="s">
        <v>353</v>
      </c>
      <c r="W55" s="310">
        <v>0.68364038965999996</v>
      </c>
      <c r="X55" s="327" t="s">
        <v>179</v>
      </c>
      <c r="Y55" s="318" t="s">
        <v>180</v>
      </c>
      <c r="Z55" s="318" t="s">
        <v>181</v>
      </c>
      <c r="AA55" s="327"/>
      <c r="AB55" s="457"/>
      <c r="AC55" s="462"/>
      <c r="AD55" s="322">
        <f t="shared" si="0"/>
        <v>0</v>
      </c>
      <c r="AE55" s="306">
        <v>171</v>
      </c>
      <c r="AF55" s="306">
        <v>66</v>
      </c>
      <c r="AG55" s="283" t="s">
        <v>22</v>
      </c>
      <c r="AH55" s="306">
        <v>5</v>
      </c>
    </row>
    <row r="56" spans="1:34" s="284" customFormat="1" ht="13.5" x14ac:dyDescent="0.2">
      <c r="A56" s="504" t="s">
        <v>347</v>
      </c>
      <c r="B56" s="504" t="s">
        <v>215</v>
      </c>
      <c r="C56" s="505">
        <v>138</v>
      </c>
      <c r="D56" s="504" t="s">
        <v>190</v>
      </c>
      <c r="E56" s="500">
        <v>60</v>
      </c>
      <c r="F56" s="500">
        <v>188</v>
      </c>
      <c r="G56" s="500"/>
      <c r="H56" s="500"/>
      <c r="I56" s="500"/>
      <c r="J56" s="500"/>
      <c r="K56" s="500"/>
      <c r="L56" s="500"/>
      <c r="M56" s="500">
        <v>18</v>
      </c>
      <c r="N56" s="500">
        <v>3</v>
      </c>
      <c r="O56" s="500">
        <v>10</v>
      </c>
      <c r="P56" s="500"/>
      <c r="Q56" s="500" t="s">
        <v>20</v>
      </c>
      <c r="R56" s="500" t="s">
        <v>177</v>
      </c>
      <c r="S56" s="500" t="s">
        <v>181</v>
      </c>
      <c r="T56" s="500" t="s">
        <v>181</v>
      </c>
      <c r="U56" s="500" t="s">
        <v>21</v>
      </c>
      <c r="V56" s="504" t="s">
        <v>226</v>
      </c>
      <c r="W56" s="506">
        <v>1.0189837566</v>
      </c>
      <c r="X56" s="327" t="s">
        <v>179</v>
      </c>
      <c r="Y56" s="318" t="s">
        <v>186</v>
      </c>
      <c r="Z56" s="318" t="s">
        <v>178</v>
      </c>
      <c r="AA56" s="327"/>
      <c r="AB56" s="457"/>
      <c r="AC56" s="462"/>
      <c r="AD56" s="322">
        <f t="shared" si="0"/>
        <v>0</v>
      </c>
      <c r="AE56" s="500">
        <v>180</v>
      </c>
      <c r="AF56" s="500">
        <v>82</v>
      </c>
      <c r="AG56" s="501" t="s">
        <v>22</v>
      </c>
      <c r="AH56" s="500">
        <v>8</v>
      </c>
    </row>
    <row r="57" spans="1:34" s="284" customFormat="1" ht="40.5" x14ac:dyDescent="0.2">
      <c r="A57" s="504"/>
      <c r="B57" s="504"/>
      <c r="C57" s="500"/>
      <c r="D57" s="504"/>
      <c r="E57" s="500"/>
      <c r="F57" s="500"/>
      <c r="G57" s="500"/>
      <c r="H57" s="500"/>
      <c r="I57" s="500"/>
      <c r="J57" s="500"/>
      <c r="K57" s="500"/>
      <c r="L57" s="500"/>
      <c r="M57" s="500"/>
      <c r="N57" s="500"/>
      <c r="O57" s="500"/>
      <c r="P57" s="500"/>
      <c r="Q57" s="500"/>
      <c r="R57" s="500"/>
      <c r="S57" s="500"/>
      <c r="T57" s="500"/>
      <c r="U57" s="500"/>
      <c r="V57" s="504"/>
      <c r="W57" s="506"/>
      <c r="X57" s="327" t="s">
        <v>196</v>
      </c>
      <c r="Y57" s="318" t="s">
        <v>186</v>
      </c>
      <c r="Z57" s="318" t="s">
        <v>178</v>
      </c>
      <c r="AA57" s="327" t="s">
        <v>200</v>
      </c>
      <c r="AB57" s="457"/>
      <c r="AC57" s="462"/>
      <c r="AD57" s="322">
        <f t="shared" si="0"/>
        <v>0</v>
      </c>
      <c r="AE57" s="500"/>
      <c r="AF57" s="500"/>
      <c r="AG57" s="502"/>
      <c r="AH57" s="500"/>
    </row>
    <row r="58" spans="1:34" s="284" customFormat="1" ht="40.5" x14ac:dyDescent="0.2">
      <c r="A58" s="504"/>
      <c r="B58" s="504"/>
      <c r="C58" s="500"/>
      <c r="D58" s="504"/>
      <c r="E58" s="500"/>
      <c r="F58" s="500"/>
      <c r="G58" s="500"/>
      <c r="H58" s="500"/>
      <c r="I58" s="500"/>
      <c r="J58" s="500"/>
      <c r="K58" s="500"/>
      <c r="L58" s="500"/>
      <c r="M58" s="500"/>
      <c r="N58" s="500"/>
      <c r="O58" s="500"/>
      <c r="P58" s="500"/>
      <c r="Q58" s="500"/>
      <c r="R58" s="500"/>
      <c r="S58" s="500"/>
      <c r="T58" s="500"/>
      <c r="U58" s="500"/>
      <c r="V58" s="504"/>
      <c r="W58" s="506"/>
      <c r="X58" s="327" t="s">
        <v>217</v>
      </c>
      <c r="Y58" s="318" t="s">
        <v>186</v>
      </c>
      <c r="Z58" s="318" t="s">
        <v>178</v>
      </c>
      <c r="AA58" s="327"/>
      <c r="AB58" s="457"/>
      <c r="AC58" s="462"/>
      <c r="AD58" s="365">
        <f t="shared" si="0"/>
        <v>0</v>
      </c>
      <c r="AE58" s="500"/>
      <c r="AF58" s="500"/>
      <c r="AG58" s="503"/>
      <c r="AH58" s="500"/>
    </row>
    <row r="59" spans="1:34" s="284" customFormat="1" ht="27" x14ac:dyDescent="0.2">
      <c r="A59" s="309" t="s">
        <v>347</v>
      </c>
      <c r="B59" s="309" t="s">
        <v>215</v>
      </c>
      <c r="C59" s="311">
        <v>139</v>
      </c>
      <c r="D59" s="309" t="s">
        <v>190</v>
      </c>
      <c r="E59" s="306">
        <v>50</v>
      </c>
      <c r="F59" s="306">
        <v>157</v>
      </c>
      <c r="G59" s="306"/>
      <c r="H59" s="306"/>
      <c r="I59" s="306"/>
      <c r="J59" s="306"/>
      <c r="K59" s="306"/>
      <c r="L59" s="306"/>
      <c r="M59" s="306">
        <v>17</v>
      </c>
      <c r="N59" s="306">
        <v>4</v>
      </c>
      <c r="O59" s="306">
        <v>9</v>
      </c>
      <c r="P59" s="306"/>
      <c r="Q59" s="306" t="s">
        <v>20</v>
      </c>
      <c r="R59" s="306" t="s">
        <v>177</v>
      </c>
      <c r="S59" s="306" t="s">
        <v>178</v>
      </c>
      <c r="T59" s="306" t="s">
        <v>181</v>
      </c>
      <c r="U59" s="306" t="s">
        <v>181</v>
      </c>
      <c r="V59" s="309" t="s">
        <v>227</v>
      </c>
      <c r="W59" s="310">
        <v>0.664590846485</v>
      </c>
      <c r="X59" s="327" t="s">
        <v>196</v>
      </c>
      <c r="Y59" s="318" t="s">
        <v>180</v>
      </c>
      <c r="Z59" s="318" t="s">
        <v>181</v>
      </c>
      <c r="AA59" s="327"/>
      <c r="AB59" s="457"/>
      <c r="AC59" s="462"/>
      <c r="AD59" s="322">
        <f t="shared" si="0"/>
        <v>0</v>
      </c>
      <c r="AE59" s="306">
        <v>153</v>
      </c>
      <c r="AF59" s="306">
        <v>69</v>
      </c>
      <c r="AG59" s="285" t="s">
        <v>22</v>
      </c>
      <c r="AH59" s="306">
        <v>6</v>
      </c>
    </row>
    <row r="60" spans="1:34" s="284" customFormat="1" ht="27" x14ac:dyDescent="0.2">
      <c r="A60" s="309" t="s">
        <v>347</v>
      </c>
      <c r="B60" s="309" t="s">
        <v>215</v>
      </c>
      <c r="C60" s="311">
        <v>140</v>
      </c>
      <c r="D60" s="309" t="s">
        <v>150</v>
      </c>
      <c r="E60" s="306">
        <v>61</v>
      </c>
      <c r="F60" s="306">
        <v>192</v>
      </c>
      <c r="G60" s="306"/>
      <c r="H60" s="306"/>
      <c r="I60" s="306"/>
      <c r="J60" s="306"/>
      <c r="K60" s="306"/>
      <c r="L60" s="306"/>
      <c r="M60" s="306">
        <v>24</v>
      </c>
      <c r="N60" s="306">
        <v>5</v>
      </c>
      <c r="O60" s="306">
        <v>9</v>
      </c>
      <c r="P60" s="306"/>
      <c r="Q60" s="306" t="s">
        <v>20</v>
      </c>
      <c r="R60" s="306" t="s">
        <v>210</v>
      </c>
      <c r="S60" s="306" t="s">
        <v>21</v>
      </c>
      <c r="T60" s="306" t="s">
        <v>178</v>
      </c>
      <c r="U60" s="306" t="s">
        <v>181</v>
      </c>
      <c r="V60" s="309" t="s">
        <v>225</v>
      </c>
      <c r="W60" s="310">
        <v>1.4049881932899999</v>
      </c>
      <c r="X60" s="327" t="s">
        <v>228</v>
      </c>
      <c r="Y60" s="318" t="s">
        <v>186</v>
      </c>
      <c r="Z60" s="318" t="s">
        <v>178</v>
      </c>
      <c r="AA60" s="327"/>
      <c r="AB60" s="457"/>
      <c r="AC60" s="462"/>
      <c r="AD60" s="322">
        <f t="shared" si="0"/>
        <v>0</v>
      </c>
      <c r="AE60" s="306">
        <v>216</v>
      </c>
      <c r="AF60" s="306">
        <v>84</v>
      </c>
      <c r="AG60" s="285" t="s">
        <v>22</v>
      </c>
      <c r="AH60" s="306">
        <v>8</v>
      </c>
    </row>
    <row r="61" spans="1:34" s="284" customFormat="1" ht="27" x14ac:dyDescent="0.2">
      <c r="A61" s="309" t="s">
        <v>347</v>
      </c>
      <c r="B61" s="309" t="s">
        <v>215</v>
      </c>
      <c r="C61" s="311">
        <v>141</v>
      </c>
      <c r="D61" s="309" t="s">
        <v>190</v>
      </c>
      <c r="E61" s="306">
        <v>45</v>
      </c>
      <c r="F61" s="306">
        <v>141</v>
      </c>
      <c r="G61" s="306"/>
      <c r="H61" s="306"/>
      <c r="I61" s="306"/>
      <c r="J61" s="306"/>
      <c r="K61" s="306"/>
      <c r="L61" s="306"/>
      <c r="M61" s="306">
        <v>17</v>
      </c>
      <c r="N61" s="306">
        <v>3</v>
      </c>
      <c r="O61" s="306">
        <v>8</v>
      </c>
      <c r="P61" s="306"/>
      <c r="Q61" s="306" t="s">
        <v>20</v>
      </c>
      <c r="R61" s="306" t="s">
        <v>177</v>
      </c>
      <c r="S61" s="306" t="s">
        <v>178</v>
      </c>
      <c r="T61" s="306" t="s">
        <v>178</v>
      </c>
      <c r="U61" s="306" t="s">
        <v>181</v>
      </c>
      <c r="V61" s="309" t="s">
        <v>353</v>
      </c>
      <c r="W61" s="310">
        <v>0.53645650873899997</v>
      </c>
      <c r="X61" s="327" t="s">
        <v>179</v>
      </c>
      <c r="Y61" s="318" t="s">
        <v>180</v>
      </c>
      <c r="Z61" s="318" t="s">
        <v>181</v>
      </c>
      <c r="AA61" s="327"/>
      <c r="AB61" s="457"/>
      <c r="AC61" s="462"/>
      <c r="AD61" s="322">
        <f t="shared" si="0"/>
        <v>0</v>
      </c>
      <c r="AE61" s="306">
        <v>136</v>
      </c>
      <c r="AF61" s="306">
        <v>62</v>
      </c>
      <c r="AG61" s="283" t="s">
        <v>22</v>
      </c>
      <c r="AH61" s="306">
        <v>5</v>
      </c>
    </row>
    <row r="62" spans="1:34" s="284" customFormat="1" ht="27" x14ac:dyDescent="0.2">
      <c r="A62" s="309" t="s">
        <v>347</v>
      </c>
      <c r="B62" s="309" t="s">
        <v>215</v>
      </c>
      <c r="C62" s="311">
        <v>142</v>
      </c>
      <c r="D62" s="309" t="s">
        <v>190</v>
      </c>
      <c r="E62" s="306">
        <v>53</v>
      </c>
      <c r="F62" s="306">
        <v>167</v>
      </c>
      <c r="G62" s="306"/>
      <c r="H62" s="306"/>
      <c r="I62" s="306"/>
      <c r="J62" s="306"/>
      <c r="K62" s="306"/>
      <c r="L62" s="306"/>
      <c r="M62" s="306">
        <v>17</v>
      </c>
      <c r="N62" s="306">
        <v>3</v>
      </c>
      <c r="O62" s="306">
        <v>11</v>
      </c>
      <c r="P62" s="306"/>
      <c r="Q62" s="306" t="s">
        <v>20</v>
      </c>
      <c r="R62" s="306" t="s">
        <v>177</v>
      </c>
      <c r="S62" s="306" t="s">
        <v>178</v>
      </c>
      <c r="T62" s="306" t="s">
        <v>178</v>
      </c>
      <c r="U62" s="306" t="s">
        <v>181</v>
      </c>
      <c r="V62" s="309" t="s">
        <v>353</v>
      </c>
      <c r="W62" s="310">
        <v>0.748109880171</v>
      </c>
      <c r="X62" s="327" t="s">
        <v>179</v>
      </c>
      <c r="Y62" s="318" t="s">
        <v>180</v>
      </c>
      <c r="Z62" s="318" t="s">
        <v>181</v>
      </c>
      <c r="AA62" s="327"/>
      <c r="AB62" s="457"/>
      <c r="AC62" s="462"/>
      <c r="AD62" s="322">
        <f t="shared" si="0"/>
        <v>0</v>
      </c>
      <c r="AE62" s="306">
        <v>187</v>
      </c>
      <c r="AF62" s="306">
        <v>73</v>
      </c>
      <c r="AG62" s="283" t="s">
        <v>22</v>
      </c>
      <c r="AH62" s="306">
        <v>5</v>
      </c>
    </row>
    <row r="63" spans="1:34" s="284" customFormat="1" ht="27" x14ac:dyDescent="0.2">
      <c r="A63" s="309" t="s">
        <v>347</v>
      </c>
      <c r="B63" s="309" t="s">
        <v>215</v>
      </c>
      <c r="C63" s="311">
        <v>143</v>
      </c>
      <c r="D63" s="309" t="s">
        <v>190</v>
      </c>
      <c r="E63" s="306">
        <v>57</v>
      </c>
      <c r="F63" s="306">
        <v>179</v>
      </c>
      <c r="G63" s="306"/>
      <c r="H63" s="306"/>
      <c r="I63" s="306"/>
      <c r="J63" s="306"/>
      <c r="K63" s="306"/>
      <c r="L63" s="306"/>
      <c r="M63" s="306">
        <v>20</v>
      </c>
      <c r="N63" s="306">
        <v>4</v>
      </c>
      <c r="O63" s="306">
        <v>11</v>
      </c>
      <c r="P63" s="306"/>
      <c r="Q63" s="306" t="s">
        <v>20</v>
      </c>
      <c r="R63" s="306" t="s">
        <v>177</v>
      </c>
      <c r="S63" s="306" t="s">
        <v>181</v>
      </c>
      <c r="T63" s="306" t="s">
        <v>178</v>
      </c>
      <c r="U63" s="306" t="s">
        <v>178</v>
      </c>
      <c r="V63" s="309" t="s">
        <v>353</v>
      </c>
      <c r="W63" s="310">
        <v>1.02026024193</v>
      </c>
      <c r="X63" s="327" t="s">
        <v>179</v>
      </c>
      <c r="Y63" s="318" t="s">
        <v>180</v>
      </c>
      <c r="Z63" s="318" t="s">
        <v>181</v>
      </c>
      <c r="AA63" s="327"/>
      <c r="AB63" s="457"/>
      <c r="AC63" s="462"/>
      <c r="AD63" s="322">
        <f t="shared" si="0"/>
        <v>0</v>
      </c>
      <c r="AE63" s="306">
        <v>220</v>
      </c>
      <c r="AF63" s="306">
        <v>78</v>
      </c>
      <c r="AG63" s="283" t="s">
        <v>22</v>
      </c>
      <c r="AH63" s="306">
        <v>5</v>
      </c>
    </row>
    <row r="64" spans="1:34" s="284" customFormat="1" ht="13.5" x14ac:dyDescent="0.2">
      <c r="A64" s="504" t="s">
        <v>347</v>
      </c>
      <c r="B64" s="504" t="s">
        <v>215</v>
      </c>
      <c r="C64" s="505">
        <v>144</v>
      </c>
      <c r="D64" s="504" t="s">
        <v>190</v>
      </c>
      <c r="E64" s="500">
        <v>62</v>
      </c>
      <c r="F64" s="500">
        <v>195</v>
      </c>
      <c r="G64" s="500"/>
      <c r="H64" s="500"/>
      <c r="I64" s="500"/>
      <c r="J64" s="500"/>
      <c r="K64" s="500"/>
      <c r="L64" s="500"/>
      <c r="M64" s="500">
        <v>18</v>
      </c>
      <c r="N64" s="500">
        <v>3</v>
      </c>
      <c r="O64" s="500">
        <v>12</v>
      </c>
      <c r="P64" s="500"/>
      <c r="Q64" s="500" t="s">
        <v>20</v>
      </c>
      <c r="R64" s="500" t="s">
        <v>177</v>
      </c>
      <c r="S64" s="500" t="s">
        <v>178</v>
      </c>
      <c r="T64" s="500" t="s">
        <v>181</v>
      </c>
      <c r="U64" s="500" t="s">
        <v>181</v>
      </c>
      <c r="V64" s="504" t="s">
        <v>353</v>
      </c>
      <c r="W64" s="506">
        <v>1.0890858326599999</v>
      </c>
      <c r="X64" s="327" t="s">
        <v>179</v>
      </c>
      <c r="Y64" s="318" t="s">
        <v>180</v>
      </c>
      <c r="Z64" s="318" t="s">
        <v>181</v>
      </c>
      <c r="AA64" s="327"/>
      <c r="AB64" s="457"/>
      <c r="AC64" s="462"/>
      <c r="AD64" s="322">
        <f t="shared" si="0"/>
        <v>0</v>
      </c>
      <c r="AE64" s="500">
        <v>216</v>
      </c>
      <c r="AF64" s="500">
        <v>85</v>
      </c>
      <c r="AG64" s="501" t="s">
        <v>22</v>
      </c>
      <c r="AH64" s="500">
        <v>6</v>
      </c>
    </row>
    <row r="65" spans="1:34" s="284" customFormat="1" ht="40.5" x14ac:dyDescent="0.2">
      <c r="A65" s="504"/>
      <c r="B65" s="504"/>
      <c r="C65" s="500"/>
      <c r="D65" s="504"/>
      <c r="E65" s="500"/>
      <c r="F65" s="500"/>
      <c r="G65" s="500"/>
      <c r="H65" s="500"/>
      <c r="I65" s="500"/>
      <c r="J65" s="500"/>
      <c r="K65" s="500"/>
      <c r="L65" s="500"/>
      <c r="M65" s="500"/>
      <c r="N65" s="500"/>
      <c r="O65" s="500"/>
      <c r="P65" s="500"/>
      <c r="Q65" s="500"/>
      <c r="R65" s="500"/>
      <c r="S65" s="500"/>
      <c r="T65" s="500"/>
      <c r="U65" s="500"/>
      <c r="V65" s="504"/>
      <c r="W65" s="506"/>
      <c r="X65" s="327" t="s">
        <v>196</v>
      </c>
      <c r="Y65" s="318" t="s">
        <v>180</v>
      </c>
      <c r="Z65" s="318" t="s">
        <v>181</v>
      </c>
      <c r="AA65" s="327" t="s">
        <v>200</v>
      </c>
      <c r="AB65" s="457"/>
      <c r="AC65" s="462"/>
      <c r="AD65" s="322">
        <f t="shared" si="0"/>
        <v>0</v>
      </c>
      <c r="AE65" s="500"/>
      <c r="AF65" s="500"/>
      <c r="AG65" s="503"/>
      <c r="AH65" s="500"/>
    </row>
    <row r="66" spans="1:34" s="284" customFormat="1" ht="13.5" x14ac:dyDescent="0.2">
      <c r="A66" s="504" t="s">
        <v>347</v>
      </c>
      <c r="B66" s="504" t="s">
        <v>215</v>
      </c>
      <c r="C66" s="505">
        <v>147</v>
      </c>
      <c r="D66" s="504" t="s">
        <v>150</v>
      </c>
      <c r="E66" s="500">
        <v>58</v>
      </c>
      <c r="F66" s="500">
        <v>182</v>
      </c>
      <c r="G66" s="500"/>
      <c r="H66" s="500"/>
      <c r="I66" s="500"/>
      <c r="J66" s="500"/>
      <c r="K66" s="500"/>
      <c r="L66" s="500"/>
      <c r="M66" s="500">
        <v>14</v>
      </c>
      <c r="N66" s="500">
        <v>3</v>
      </c>
      <c r="O66" s="500">
        <v>12</v>
      </c>
      <c r="P66" s="500"/>
      <c r="Q66" s="500" t="s">
        <v>20</v>
      </c>
      <c r="R66" s="500" t="s">
        <v>177</v>
      </c>
      <c r="S66" s="500" t="s">
        <v>178</v>
      </c>
      <c r="T66" s="500" t="s">
        <v>181</v>
      </c>
      <c r="U66" s="500" t="s">
        <v>181</v>
      </c>
      <c r="V66" s="504" t="s">
        <v>222</v>
      </c>
      <c r="W66" s="506">
        <v>0.73984587662699997</v>
      </c>
      <c r="X66" s="327" t="s">
        <v>179</v>
      </c>
      <c r="Y66" s="318" t="s">
        <v>180</v>
      </c>
      <c r="Z66" s="318" t="s">
        <v>181</v>
      </c>
      <c r="AA66" s="327"/>
      <c r="AB66" s="457"/>
      <c r="AC66" s="462"/>
      <c r="AD66" s="322">
        <f t="shared" si="0"/>
        <v>0</v>
      </c>
      <c r="AE66" s="500">
        <v>168</v>
      </c>
      <c r="AF66" s="500">
        <v>80</v>
      </c>
      <c r="AG66" s="509" t="s">
        <v>22</v>
      </c>
      <c r="AH66" s="500">
        <v>6</v>
      </c>
    </row>
    <row r="67" spans="1:34" s="284" customFormat="1" ht="40.5" x14ac:dyDescent="0.2">
      <c r="A67" s="504"/>
      <c r="B67" s="504"/>
      <c r="C67" s="500"/>
      <c r="D67" s="504"/>
      <c r="E67" s="500"/>
      <c r="F67" s="500"/>
      <c r="G67" s="500"/>
      <c r="H67" s="500"/>
      <c r="I67" s="500"/>
      <c r="J67" s="500"/>
      <c r="K67" s="500"/>
      <c r="L67" s="500"/>
      <c r="M67" s="500"/>
      <c r="N67" s="500"/>
      <c r="O67" s="500"/>
      <c r="P67" s="500"/>
      <c r="Q67" s="500"/>
      <c r="R67" s="500"/>
      <c r="S67" s="500"/>
      <c r="T67" s="500"/>
      <c r="U67" s="500"/>
      <c r="V67" s="504"/>
      <c r="W67" s="506"/>
      <c r="X67" s="327" t="s">
        <v>196</v>
      </c>
      <c r="Y67" s="318" t="s">
        <v>180</v>
      </c>
      <c r="Z67" s="318" t="s">
        <v>181</v>
      </c>
      <c r="AA67" s="327" t="s">
        <v>200</v>
      </c>
      <c r="AB67" s="457"/>
      <c r="AC67" s="462"/>
      <c r="AD67" s="322">
        <f t="shared" si="0"/>
        <v>0</v>
      </c>
      <c r="AE67" s="500"/>
      <c r="AF67" s="500"/>
      <c r="AG67" s="503"/>
      <c r="AH67" s="500"/>
    </row>
    <row r="68" spans="1:34" s="284" customFormat="1" ht="13.5" x14ac:dyDescent="0.2">
      <c r="A68" s="504" t="s">
        <v>347</v>
      </c>
      <c r="B68" s="504" t="s">
        <v>215</v>
      </c>
      <c r="C68" s="505">
        <v>148</v>
      </c>
      <c r="D68" s="504" t="s">
        <v>150</v>
      </c>
      <c r="E68" s="500">
        <v>37</v>
      </c>
      <c r="F68" s="500">
        <v>116</v>
      </c>
      <c r="G68" s="500"/>
      <c r="H68" s="500"/>
      <c r="I68" s="500"/>
      <c r="J68" s="500"/>
      <c r="K68" s="500"/>
      <c r="L68" s="500"/>
      <c r="M68" s="500">
        <v>14</v>
      </c>
      <c r="N68" s="500">
        <v>3</v>
      </c>
      <c r="O68" s="500">
        <v>8</v>
      </c>
      <c r="P68" s="500"/>
      <c r="Q68" s="500" t="s">
        <v>20</v>
      </c>
      <c r="R68" s="500" t="s">
        <v>177</v>
      </c>
      <c r="S68" s="500" t="s">
        <v>178</v>
      </c>
      <c r="T68" s="500" t="s">
        <v>178</v>
      </c>
      <c r="U68" s="500" t="s">
        <v>178</v>
      </c>
      <c r="V68" s="504" t="s">
        <v>353</v>
      </c>
      <c r="W68" s="506">
        <v>0.29660506701299999</v>
      </c>
      <c r="X68" s="327" t="s">
        <v>179</v>
      </c>
      <c r="Y68" s="318" t="s">
        <v>180</v>
      </c>
      <c r="Z68" s="318" t="s">
        <v>181</v>
      </c>
      <c r="AA68" s="327"/>
      <c r="AB68" s="457"/>
      <c r="AC68" s="462"/>
      <c r="AD68" s="322">
        <f t="shared" ref="AD68:AD131" si="1">AB68+AC68</f>
        <v>0</v>
      </c>
      <c r="AE68" s="500">
        <v>112</v>
      </c>
      <c r="AF68" s="500">
        <v>51</v>
      </c>
      <c r="AG68" s="501" t="s">
        <v>22</v>
      </c>
      <c r="AH68" s="500">
        <v>4</v>
      </c>
    </row>
    <row r="69" spans="1:34" s="284" customFormat="1" ht="27" x14ac:dyDescent="0.2">
      <c r="A69" s="504"/>
      <c r="B69" s="504"/>
      <c r="C69" s="500"/>
      <c r="D69" s="504"/>
      <c r="E69" s="500"/>
      <c r="F69" s="500"/>
      <c r="G69" s="500"/>
      <c r="H69" s="500"/>
      <c r="I69" s="500"/>
      <c r="J69" s="500"/>
      <c r="K69" s="500"/>
      <c r="L69" s="500"/>
      <c r="M69" s="500"/>
      <c r="N69" s="500"/>
      <c r="O69" s="500"/>
      <c r="P69" s="500"/>
      <c r="Q69" s="500"/>
      <c r="R69" s="500"/>
      <c r="S69" s="500"/>
      <c r="T69" s="500"/>
      <c r="U69" s="500"/>
      <c r="V69" s="504"/>
      <c r="W69" s="506"/>
      <c r="X69" s="327" t="s">
        <v>224</v>
      </c>
      <c r="Y69" s="318" t="s">
        <v>180</v>
      </c>
      <c r="Z69" s="318" t="s">
        <v>181</v>
      </c>
      <c r="AA69" s="327"/>
      <c r="AB69" s="457"/>
      <c r="AC69" s="462"/>
      <c r="AD69" s="322">
        <f t="shared" si="1"/>
        <v>0</v>
      </c>
      <c r="AE69" s="500"/>
      <c r="AF69" s="500"/>
      <c r="AG69" s="503"/>
      <c r="AH69" s="500"/>
    </row>
    <row r="70" spans="1:34" s="284" customFormat="1" ht="27" x14ac:dyDescent="0.2">
      <c r="A70" s="309" t="s">
        <v>347</v>
      </c>
      <c r="B70" s="309" t="s">
        <v>215</v>
      </c>
      <c r="C70" s="311">
        <v>149</v>
      </c>
      <c r="D70" s="309" t="s">
        <v>150</v>
      </c>
      <c r="E70" s="306">
        <v>11</v>
      </c>
      <c r="F70" s="306">
        <v>35</v>
      </c>
      <c r="G70" s="306"/>
      <c r="H70" s="306"/>
      <c r="I70" s="306"/>
      <c r="J70" s="306"/>
      <c r="K70" s="306"/>
      <c r="L70" s="306"/>
      <c r="M70" s="306">
        <v>4</v>
      </c>
      <c r="N70" s="306">
        <v>2</v>
      </c>
      <c r="O70" s="306">
        <v>2</v>
      </c>
      <c r="P70" s="306"/>
      <c r="Q70" s="306" t="s">
        <v>181</v>
      </c>
      <c r="R70" s="306" t="s">
        <v>177</v>
      </c>
      <c r="S70" s="306" t="s">
        <v>178</v>
      </c>
      <c r="T70" s="306" t="s">
        <v>178</v>
      </c>
      <c r="U70" s="306" t="s">
        <v>178</v>
      </c>
      <c r="V70" s="309" t="s">
        <v>353</v>
      </c>
      <c r="W70" s="310">
        <v>7.0344404619500003E-3</v>
      </c>
      <c r="X70" s="327" t="s">
        <v>182</v>
      </c>
      <c r="Y70" s="318" t="s">
        <v>21</v>
      </c>
      <c r="Z70" s="318" t="s">
        <v>178</v>
      </c>
      <c r="AA70" s="327"/>
      <c r="AB70" s="457"/>
      <c r="AC70" s="462"/>
      <c r="AD70" s="322">
        <f t="shared" si="1"/>
        <v>0</v>
      </c>
      <c r="AE70" s="306">
        <v>8</v>
      </c>
      <c r="AF70" s="306">
        <v>15</v>
      </c>
      <c r="AG70" s="283" t="s">
        <v>22</v>
      </c>
      <c r="AH70" s="306">
        <v>4</v>
      </c>
    </row>
    <row r="71" spans="1:34" s="284" customFormat="1" ht="13.5" x14ac:dyDescent="0.2">
      <c r="A71" s="504" t="s">
        <v>347</v>
      </c>
      <c r="B71" s="504" t="s">
        <v>215</v>
      </c>
      <c r="C71" s="505">
        <v>150</v>
      </c>
      <c r="D71" s="504" t="s">
        <v>229</v>
      </c>
      <c r="E71" s="500">
        <v>10</v>
      </c>
      <c r="F71" s="500">
        <v>31</v>
      </c>
      <c r="G71" s="500"/>
      <c r="H71" s="500"/>
      <c r="I71" s="500"/>
      <c r="J71" s="500"/>
      <c r="K71" s="500"/>
      <c r="L71" s="500"/>
      <c r="M71" s="500">
        <v>4</v>
      </c>
      <c r="N71" s="500">
        <v>2</v>
      </c>
      <c r="O71" s="500">
        <v>4</v>
      </c>
      <c r="P71" s="500"/>
      <c r="Q71" s="500" t="s">
        <v>181</v>
      </c>
      <c r="R71" s="500" t="s">
        <v>177</v>
      </c>
      <c r="S71" s="500" t="s">
        <v>178</v>
      </c>
      <c r="T71" s="500" t="s">
        <v>178</v>
      </c>
      <c r="U71" s="500" t="s">
        <v>181</v>
      </c>
      <c r="V71" s="504" t="s">
        <v>353</v>
      </c>
      <c r="W71" s="506">
        <v>5.7737012007999999E-3</v>
      </c>
      <c r="X71" s="327" t="s">
        <v>182</v>
      </c>
      <c r="Y71" s="318" t="s">
        <v>21</v>
      </c>
      <c r="Z71" s="318" t="s">
        <v>178</v>
      </c>
      <c r="AA71" s="327"/>
      <c r="AB71" s="457"/>
      <c r="AC71" s="462"/>
      <c r="AD71" s="322">
        <f t="shared" si="1"/>
        <v>0</v>
      </c>
      <c r="AE71" s="500">
        <v>16</v>
      </c>
      <c r="AF71" s="500">
        <v>14</v>
      </c>
      <c r="AG71" s="501" t="s">
        <v>22</v>
      </c>
      <c r="AH71" s="500">
        <v>5</v>
      </c>
    </row>
    <row r="72" spans="1:34" s="284" customFormat="1" ht="13.5" x14ac:dyDescent="0.2">
      <c r="A72" s="504"/>
      <c r="B72" s="504"/>
      <c r="C72" s="500"/>
      <c r="D72" s="504"/>
      <c r="E72" s="500"/>
      <c r="F72" s="500"/>
      <c r="G72" s="500"/>
      <c r="H72" s="500"/>
      <c r="I72" s="500"/>
      <c r="J72" s="500"/>
      <c r="K72" s="500"/>
      <c r="L72" s="500"/>
      <c r="M72" s="500"/>
      <c r="N72" s="500"/>
      <c r="O72" s="500"/>
      <c r="P72" s="500"/>
      <c r="Q72" s="500"/>
      <c r="R72" s="500"/>
      <c r="S72" s="500"/>
      <c r="T72" s="500"/>
      <c r="U72" s="500"/>
      <c r="V72" s="504"/>
      <c r="W72" s="510"/>
      <c r="X72" s="327"/>
      <c r="Y72" s="318"/>
      <c r="Z72" s="318" t="s">
        <v>178</v>
      </c>
      <c r="AA72" s="327"/>
      <c r="AB72" s="322" t="s">
        <v>22</v>
      </c>
      <c r="AC72" s="443" t="s">
        <v>22</v>
      </c>
      <c r="AD72" s="322" t="s">
        <v>22</v>
      </c>
      <c r="AE72" s="500"/>
      <c r="AF72" s="500"/>
      <c r="AG72" s="503"/>
      <c r="AH72" s="500"/>
    </row>
    <row r="73" spans="1:34" s="284" customFormat="1" ht="13.5" x14ac:dyDescent="0.2">
      <c r="A73" s="504" t="s">
        <v>347</v>
      </c>
      <c r="B73" s="504" t="s">
        <v>215</v>
      </c>
      <c r="C73" s="505">
        <v>154</v>
      </c>
      <c r="D73" s="504" t="s">
        <v>152</v>
      </c>
      <c r="E73" s="500">
        <v>14</v>
      </c>
      <c r="F73" s="500">
        <v>44</v>
      </c>
      <c r="G73" s="500"/>
      <c r="H73" s="500"/>
      <c r="I73" s="500"/>
      <c r="J73" s="500"/>
      <c r="K73" s="500"/>
      <c r="L73" s="500"/>
      <c r="M73" s="500">
        <v>7</v>
      </c>
      <c r="N73" s="500">
        <v>2</v>
      </c>
      <c r="O73" s="500">
        <v>5</v>
      </c>
      <c r="P73" s="500"/>
      <c r="Q73" s="500" t="s">
        <v>21</v>
      </c>
      <c r="R73" s="500" t="s">
        <v>177</v>
      </c>
      <c r="S73" s="500" t="s">
        <v>178</v>
      </c>
      <c r="T73" s="500" t="s">
        <v>178</v>
      </c>
      <c r="U73" s="500" t="s">
        <v>178</v>
      </c>
      <c r="V73" s="504" t="s">
        <v>353</v>
      </c>
      <c r="W73" s="506">
        <v>2.0259920520600001E-2</v>
      </c>
      <c r="X73" s="327" t="s">
        <v>179</v>
      </c>
      <c r="Y73" s="318" t="s">
        <v>186</v>
      </c>
      <c r="Z73" s="318" t="s">
        <v>178</v>
      </c>
      <c r="AA73" s="327"/>
      <c r="AB73" s="457"/>
      <c r="AC73" s="462"/>
      <c r="AD73" s="322">
        <f t="shared" si="1"/>
        <v>0</v>
      </c>
      <c r="AE73" s="500">
        <v>35</v>
      </c>
      <c r="AF73" s="500">
        <v>19</v>
      </c>
      <c r="AG73" s="501" t="s">
        <v>22</v>
      </c>
      <c r="AH73" s="500">
        <v>4</v>
      </c>
    </row>
    <row r="74" spans="1:34" s="284" customFormat="1" ht="27" x14ac:dyDescent="0.2">
      <c r="A74" s="504"/>
      <c r="B74" s="504"/>
      <c r="C74" s="500"/>
      <c r="D74" s="504"/>
      <c r="E74" s="500"/>
      <c r="F74" s="500"/>
      <c r="G74" s="500"/>
      <c r="H74" s="500"/>
      <c r="I74" s="500"/>
      <c r="J74" s="500"/>
      <c r="K74" s="500"/>
      <c r="L74" s="500"/>
      <c r="M74" s="500"/>
      <c r="N74" s="500"/>
      <c r="O74" s="500"/>
      <c r="P74" s="500"/>
      <c r="Q74" s="500"/>
      <c r="R74" s="500"/>
      <c r="S74" s="500"/>
      <c r="T74" s="500"/>
      <c r="U74" s="500"/>
      <c r="V74" s="504"/>
      <c r="W74" s="506"/>
      <c r="X74" s="327" t="s">
        <v>224</v>
      </c>
      <c r="Y74" s="318" t="s">
        <v>186</v>
      </c>
      <c r="Z74" s="318" t="s">
        <v>178</v>
      </c>
      <c r="AA74" s="327"/>
      <c r="AB74" s="457"/>
      <c r="AC74" s="462"/>
      <c r="AD74" s="322">
        <f t="shared" si="1"/>
        <v>0</v>
      </c>
      <c r="AE74" s="500"/>
      <c r="AF74" s="500"/>
      <c r="AG74" s="503"/>
      <c r="AH74" s="500"/>
    </row>
    <row r="75" spans="1:34" s="284" customFormat="1" ht="13.5" x14ac:dyDescent="0.2">
      <c r="A75" s="504" t="s">
        <v>347</v>
      </c>
      <c r="B75" s="504" t="s">
        <v>215</v>
      </c>
      <c r="C75" s="505">
        <v>155</v>
      </c>
      <c r="D75" s="504" t="s">
        <v>190</v>
      </c>
      <c r="E75" s="500">
        <v>20</v>
      </c>
      <c r="F75" s="500">
        <v>63</v>
      </c>
      <c r="G75" s="500"/>
      <c r="H75" s="500"/>
      <c r="I75" s="500"/>
      <c r="J75" s="500"/>
      <c r="K75" s="500"/>
      <c r="L75" s="500"/>
      <c r="M75" s="500">
        <v>6</v>
      </c>
      <c r="N75" s="500">
        <v>2</v>
      </c>
      <c r="O75" s="500">
        <v>5</v>
      </c>
      <c r="P75" s="500"/>
      <c r="Q75" s="500" t="s">
        <v>21</v>
      </c>
      <c r="R75" s="500" t="s">
        <v>177</v>
      </c>
      <c r="S75" s="500" t="s">
        <v>178</v>
      </c>
      <c r="T75" s="500" t="s">
        <v>178</v>
      </c>
      <c r="U75" s="500" t="s">
        <v>178</v>
      </c>
      <c r="V75" s="504" t="s">
        <v>353</v>
      </c>
      <c r="W75" s="506">
        <v>3.6156570995500001E-2</v>
      </c>
      <c r="X75" s="327" t="s">
        <v>179</v>
      </c>
      <c r="Y75" s="318" t="s">
        <v>186</v>
      </c>
      <c r="Z75" s="318" t="s">
        <v>178</v>
      </c>
      <c r="AA75" s="327"/>
      <c r="AB75" s="457"/>
      <c r="AC75" s="462"/>
      <c r="AD75" s="322">
        <f t="shared" si="1"/>
        <v>0</v>
      </c>
      <c r="AE75" s="500">
        <v>30</v>
      </c>
      <c r="AF75" s="500">
        <v>28</v>
      </c>
      <c r="AG75" s="501" t="s">
        <v>22</v>
      </c>
      <c r="AH75" s="500">
        <v>4</v>
      </c>
    </row>
    <row r="76" spans="1:34" s="284" customFormat="1" ht="27" x14ac:dyDescent="0.2">
      <c r="A76" s="504"/>
      <c r="B76" s="504"/>
      <c r="C76" s="500"/>
      <c r="D76" s="504"/>
      <c r="E76" s="500"/>
      <c r="F76" s="500"/>
      <c r="G76" s="500"/>
      <c r="H76" s="500"/>
      <c r="I76" s="500"/>
      <c r="J76" s="500"/>
      <c r="K76" s="500"/>
      <c r="L76" s="500"/>
      <c r="M76" s="500"/>
      <c r="N76" s="500"/>
      <c r="O76" s="500"/>
      <c r="P76" s="500"/>
      <c r="Q76" s="500"/>
      <c r="R76" s="500"/>
      <c r="S76" s="500"/>
      <c r="T76" s="500"/>
      <c r="U76" s="500"/>
      <c r="V76" s="504"/>
      <c r="W76" s="506"/>
      <c r="X76" s="327" t="s">
        <v>224</v>
      </c>
      <c r="Y76" s="318" t="s">
        <v>186</v>
      </c>
      <c r="Z76" s="318" t="s">
        <v>178</v>
      </c>
      <c r="AA76" s="327"/>
      <c r="AB76" s="457"/>
      <c r="AC76" s="462"/>
      <c r="AD76" s="322">
        <f t="shared" si="1"/>
        <v>0</v>
      </c>
      <c r="AE76" s="500"/>
      <c r="AF76" s="500"/>
      <c r="AG76" s="503"/>
      <c r="AH76" s="500"/>
    </row>
    <row r="77" spans="1:34" s="284" customFormat="1" ht="13.5" x14ac:dyDescent="0.2">
      <c r="A77" s="511" t="s">
        <v>347</v>
      </c>
      <c r="B77" s="504" t="s">
        <v>215</v>
      </c>
      <c r="C77" s="505">
        <v>156</v>
      </c>
      <c r="D77" s="504" t="s">
        <v>190</v>
      </c>
      <c r="E77" s="500">
        <v>88</v>
      </c>
      <c r="F77" s="500">
        <v>276</v>
      </c>
      <c r="G77" s="500"/>
      <c r="H77" s="500"/>
      <c r="I77" s="500"/>
      <c r="J77" s="500"/>
      <c r="K77" s="500"/>
      <c r="L77" s="500"/>
      <c r="M77" s="500">
        <v>26</v>
      </c>
      <c r="N77" s="500">
        <v>8</v>
      </c>
      <c r="O77" s="500">
        <v>16</v>
      </c>
      <c r="P77" s="500"/>
      <c r="Q77" s="500" t="s">
        <v>20</v>
      </c>
      <c r="R77" s="500" t="s">
        <v>177</v>
      </c>
      <c r="S77" s="500" t="s">
        <v>178</v>
      </c>
      <c r="T77" s="500" t="s">
        <v>21</v>
      </c>
      <c r="U77" s="500" t="s">
        <v>21</v>
      </c>
      <c r="V77" s="504" t="s">
        <v>216</v>
      </c>
      <c r="W77" s="506">
        <v>2.9526861698800002</v>
      </c>
      <c r="X77" s="327" t="s">
        <v>179</v>
      </c>
      <c r="Y77" s="318" t="s">
        <v>186</v>
      </c>
      <c r="Z77" s="318" t="s">
        <v>178</v>
      </c>
      <c r="AA77" s="327"/>
      <c r="AB77" s="457"/>
      <c r="AC77" s="462"/>
      <c r="AD77" s="322">
        <f t="shared" si="1"/>
        <v>0</v>
      </c>
      <c r="AE77" s="500">
        <v>416</v>
      </c>
      <c r="AF77" s="500">
        <v>121</v>
      </c>
      <c r="AG77" s="509" t="s">
        <v>22</v>
      </c>
      <c r="AH77" s="500">
        <v>8</v>
      </c>
    </row>
    <row r="78" spans="1:34" s="284" customFormat="1" ht="40.5" x14ac:dyDescent="0.2">
      <c r="A78" s="504"/>
      <c r="B78" s="504"/>
      <c r="C78" s="500"/>
      <c r="D78" s="504"/>
      <c r="E78" s="500"/>
      <c r="F78" s="500"/>
      <c r="G78" s="500"/>
      <c r="H78" s="500"/>
      <c r="I78" s="500"/>
      <c r="J78" s="500"/>
      <c r="K78" s="500"/>
      <c r="L78" s="500"/>
      <c r="M78" s="500"/>
      <c r="N78" s="500"/>
      <c r="O78" s="500"/>
      <c r="P78" s="500"/>
      <c r="Q78" s="500"/>
      <c r="R78" s="500"/>
      <c r="S78" s="500"/>
      <c r="T78" s="500"/>
      <c r="U78" s="500"/>
      <c r="V78" s="504"/>
      <c r="W78" s="506"/>
      <c r="X78" s="327" t="s">
        <v>196</v>
      </c>
      <c r="Y78" s="318" t="s">
        <v>186</v>
      </c>
      <c r="Z78" s="318" t="s">
        <v>178</v>
      </c>
      <c r="AA78" s="327" t="s">
        <v>200</v>
      </c>
      <c r="AB78" s="457"/>
      <c r="AC78" s="462"/>
      <c r="AD78" s="322">
        <f t="shared" si="1"/>
        <v>0</v>
      </c>
      <c r="AE78" s="500"/>
      <c r="AF78" s="500"/>
      <c r="AG78" s="502"/>
      <c r="AH78" s="500"/>
    </row>
    <row r="79" spans="1:34" s="284" customFormat="1" ht="40.5" x14ac:dyDescent="0.2">
      <c r="A79" s="504"/>
      <c r="B79" s="504"/>
      <c r="C79" s="500"/>
      <c r="D79" s="504"/>
      <c r="E79" s="500"/>
      <c r="F79" s="500"/>
      <c r="G79" s="500"/>
      <c r="H79" s="500"/>
      <c r="I79" s="500"/>
      <c r="J79" s="500"/>
      <c r="K79" s="500"/>
      <c r="L79" s="500"/>
      <c r="M79" s="500"/>
      <c r="N79" s="500"/>
      <c r="O79" s="500"/>
      <c r="P79" s="500"/>
      <c r="Q79" s="500"/>
      <c r="R79" s="500"/>
      <c r="S79" s="500"/>
      <c r="T79" s="500"/>
      <c r="U79" s="500"/>
      <c r="V79" s="504"/>
      <c r="W79" s="506"/>
      <c r="X79" s="327" t="s">
        <v>217</v>
      </c>
      <c r="Y79" s="318" t="s">
        <v>186</v>
      </c>
      <c r="Z79" s="318" t="s">
        <v>178</v>
      </c>
      <c r="AA79" s="327"/>
      <c r="AB79" s="457"/>
      <c r="AC79" s="462"/>
      <c r="AD79" s="365">
        <f t="shared" si="1"/>
        <v>0</v>
      </c>
      <c r="AE79" s="500"/>
      <c r="AF79" s="500"/>
      <c r="AG79" s="503"/>
      <c r="AH79" s="500"/>
    </row>
    <row r="80" spans="1:34" s="284" customFormat="1" ht="13.5" x14ac:dyDescent="0.2">
      <c r="A80" s="511" t="s">
        <v>347</v>
      </c>
      <c r="B80" s="504" t="s">
        <v>215</v>
      </c>
      <c r="C80" s="505">
        <v>157</v>
      </c>
      <c r="D80" s="504" t="s">
        <v>190</v>
      </c>
      <c r="E80" s="500">
        <v>82</v>
      </c>
      <c r="F80" s="500">
        <v>258</v>
      </c>
      <c r="G80" s="500"/>
      <c r="H80" s="500"/>
      <c r="I80" s="500"/>
      <c r="J80" s="500"/>
      <c r="K80" s="500"/>
      <c r="L80" s="500"/>
      <c r="M80" s="500">
        <v>26</v>
      </c>
      <c r="N80" s="500">
        <v>7</v>
      </c>
      <c r="O80" s="500">
        <v>13</v>
      </c>
      <c r="P80" s="500"/>
      <c r="Q80" s="500" t="s">
        <v>20</v>
      </c>
      <c r="R80" s="500" t="s">
        <v>177</v>
      </c>
      <c r="S80" s="500" t="s">
        <v>178</v>
      </c>
      <c r="T80" s="500" t="s">
        <v>21</v>
      </c>
      <c r="U80" s="500" t="s">
        <v>21</v>
      </c>
      <c r="V80" s="504" t="s">
        <v>216</v>
      </c>
      <c r="W80" s="506">
        <v>2.5592927900200002</v>
      </c>
      <c r="X80" s="327" t="s">
        <v>179</v>
      </c>
      <c r="Y80" s="318" t="s">
        <v>186</v>
      </c>
      <c r="Z80" s="318" t="s">
        <v>178</v>
      </c>
      <c r="AA80" s="327"/>
      <c r="AB80" s="457"/>
      <c r="AC80" s="462"/>
      <c r="AD80" s="322">
        <f t="shared" si="1"/>
        <v>0</v>
      </c>
      <c r="AE80" s="500">
        <v>338</v>
      </c>
      <c r="AF80" s="500">
        <v>112</v>
      </c>
      <c r="AG80" s="501" t="s">
        <v>22</v>
      </c>
      <c r="AH80" s="500">
        <v>8</v>
      </c>
    </row>
    <row r="81" spans="1:34" s="284" customFormat="1" ht="40.5" x14ac:dyDescent="0.2">
      <c r="A81" s="504"/>
      <c r="B81" s="504"/>
      <c r="C81" s="500"/>
      <c r="D81" s="504"/>
      <c r="E81" s="500"/>
      <c r="F81" s="500"/>
      <c r="G81" s="500"/>
      <c r="H81" s="500"/>
      <c r="I81" s="500"/>
      <c r="J81" s="500"/>
      <c r="K81" s="500"/>
      <c r="L81" s="500"/>
      <c r="M81" s="500"/>
      <c r="N81" s="500"/>
      <c r="O81" s="500"/>
      <c r="P81" s="500"/>
      <c r="Q81" s="500"/>
      <c r="R81" s="500"/>
      <c r="S81" s="500"/>
      <c r="T81" s="500"/>
      <c r="U81" s="500"/>
      <c r="V81" s="504"/>
      <c r="W81" s="506"/>
      <c r="X81" s="327" t="s">
        <v>196</v>
      </c>
      <c r="Y81" s="318" t="s">
        <v>186</v>
      </c>
      <c r="Z81" s="318" t="s">
        <v>178</v>
      </c>
      <c r="AA81" s="327" t="s">
        <v>200</v>
      </c>
      <c r="AB81" s="457"/>
      <c r="AC81" s="462"/>
      <c r="AD81" s="322">
        <f t="shared" si="1"/>
        <v>0</v>
      </c>
      <c r="AE81" s="500"/>
      <c r="AF81" s="500"/>
      <c r="AG81" s="502"/>
      <c r="AH81" s="500"/>
    </row>
    <row r="82" spans="1:34" s="284" customFormat="1" ht="40.5" x14ac:dyDescent="0.2">
      <c r="A82" s="504"/>
      <c r="B82" s="504"/>
      <c r="C82" s="500"/>
      <c r="D82" s="504"/>
      <c r="E82" s="500"/>
      <c r="F82" s="500"/>
      <c r="G82" s="500"/>
      <c r="H82" s="500"/>
      <c r="I82" s="500"/>
      <c r="J82" s="500"/>
      <c r="K82" s="500"/>
      <c r="L82" s="500"/>
      <c r="M82" s="500"/>
      <c r="N82" s="500"/>
      <c r="O82" s="500"/>
      <c r="P82" s="500"/>
      <c r="Q82" s="500"/>
      <c r="R82" s="500"/>
      <c r="S82" s="500"/>
      <c r="T82" s="500"/>
      <c r="U82" s="500"/>
      <c r="V82" s="504"/>
      <c r="W82" s="506"/>
      <c r="X82" s="327" t="s">
        <v>217</v>
      </c>
      <c r="Y82" s="318" t="s">
        <v>186</v>
      </c>
      <c r="Z82" s="318" t="s">
        <v>178</v>
      </c>
      <c r="AA82" s="327"/>
      <c r="AB82" s="457"/>
      <c r="AC82" s="462"/>
      <c r="AD82" s="365">
        <f t="shared" si="1"/>
        <v>0</v>
      </c>
      <c r="AE82" s="500"/>
      <c r="AF82" s="500"/>
      <c r="AG82" s="503"/>
      <c r="AH82" s="500"/>
    </row>
    <row r="83" spans="1:34" s="284" customFormat="1" ht="13.5" x14ac:dyDescent="0.2">
      <c r="A83" s="511" t="s">
        <v>347</v>
      </c>
      <c r="B83" s="504" t="s">
        <v>215</v>
      </c>
      <c r="C83" s="505">
        <v>158</v>
      </c>
      <c r="D83" s="504" t="s">
        <v>190</v>
      </c>
      <c r="E83" s="500">
        <v>88</v>
      </c>
      <c r="F83" s="500">
        <v>276</v>
      </c>
      <c r="G83" s="500"/>
      <c r="H83" s="500"/>
      <c r="I83" s="500"/>
      <c r="J83" s="500"/>
      <c r="K83" s="500"/>
      <c r="L83" s="500"/>
      <c r="M83" s="500">
        <v>26</v>
      </c>
      <c r="N83" s="500">
        <v>4</v>
      </c>
      <c r="O83" s="500">
        <v>11</v>
      </c>
      <c r="P83" s="500"/>
      <c r="Q83" s="500" t="s">
        <v>20</v>
      </c>
      <c r="R83" s="500" t="s">
        <v>177</v>
      </c>
      <c r="S83" s="500" t="s">
        <v>178</v>
      </c>
      <c r="T83" s="500" t="s">
        <v>21</v>
      </c>
      <c r="U83" s="500" t="s">
        <v>20</v>
      </c>
      <c r="V83" s="504" t="s">
        <v>230</v>
      </c>
      <c r="W83" s="506">
        <v>2.9526861698800002</v>
      </c>
      <c r="X83" s="327" t="s">
        <v>179</v>
      </c>
      <c r="Y83" s="318" t="s">
        <v>186</v>
      </c>
      <c r="Z83" s="318" t="s">
        <v>178</v>
      </c>
      <c r="AA83" s="327"/>
      <c r="AB83" s="457"/>
      <c r="AC83" s="462"/>
      <c r="AD83" s="322">
        <f t="shared" si="1"/>
        <v>0</v>
      </c>
      <c r="AE83" s="500">
        <v>286</v>
      </c>
      <c r="AF83" s="500">
        <v>121</v>
      </c>
      <c r="AG83" s="501" t="s">
        <v>22</v>
      </c>
      <c r="AH83" s="500">
        <v>9</v>
      </c>
    </row>
    <row r="84" spans="1:34" s="284" customFormat="1" ht="40.5" x14ac:dyDescent="0.2">
      <c r="A84" s="504"/>
      <c r="B84" s="504"/>
      <c r="C84" s="500"/>
      <c r="D84" s="504"/>
      <c r="E84" s="500"/>
      <c r="F84" s="500"/>
      <c r="G84" s="500"/>
      <c r="H84" s="500"/>
      <c r="I84" s="500"/>
      <c r="J84" s="500"/>
      <c r="K84" s="500"/>
      <c r="L84" s="500"/>
      <c r="M84" s="500"/>
      <c r="N84" s="500"/>
      <c r="O84" s="500"/>
      <c r="P84" s="500"/>
      <c r="Q84" s="500"/>
      <c r="R84" s="500"/>
      <c r="S84" s="500"/>
      <c r="T84" s="500"/>
      <c r="U84" s="500"/>
      <c r="V84" s="504"/>
      <c r="W84" s="506"/>
      <c r="X84" s="327" t="s">
        <v>196</v>
      </c>
      <c r="Y84" s="318" t="s">
        <v>186</v>
      </c>
      <c r="Z84" s="318" t="s">
        <v>178</v>
      </c>
      <c r="AA84" s="327" t="s">
        <v>200</v>
      </c>
      <c r="AB84" s="457"/>
      <c r="AC84" s="462"/>
      <c r="AD84" s="322">
        <f t="shared" si="1"/>
        <v>0</v>
      </c>
      <c r="AE84" s="500"/>
      <c r="AF84" s="500"/>
      <c r="AG84" s="502"/>
      <c r="AH84" s="500"/>
    </row>
    <row r="85" spans="1:34" s="284" customFormat="1" ht="27" x14ac:dyDescent="0.2">
      <c r="A85" s="504"/>
      <c r="B85" s="504"/>
      <c r="C85" s="500"/>
      <c r="D85" s="504"/>
      <c r="E85" s="500"/>
      <c r="F85" s="500"/>
      <c r="G85" s="500"/>
      <c r="H85" s="500"/>
      <c r="I85" s="500"/>
      <c r="J85" s="500"/>
      <c r="K85" s="500"/>
      <c r="L85" s="500"/>
      <c r="M85" s="500"/>
      <c r="N85" s="500"/>
      <c r="O85" s="500"/>
      <c r="P85" s="500"/>
      <c r="Q85" s="500"/>
      <c r="R85" s="500"/>
      <c r="S85" s="500"/>
      <c r="T85" s="500"/>
      <c r="U85" s="500"/>
      <c r="V85" s="504"/>
      <c r="W85" s="506"/>
      <c r="X85" s="327" t="s">
        <v>231</v>
      </c>
      <c r="Y85" s="318"/>
      <c r="Z85" s="318" t="s">
        <v>178</v>
      </c>
      <c r="AA85" s="327" t="s">
        <v>232</v>
      </c>
      <c r="AB85" s="457"/>
      <c r="AC85" s="462"/>
      <c r="AD85" s="365">
        <f t="shared" si="1"/>
        <v>0</v>
      </c>
      <c r="AE85" s="500"/>
      <c r="AF85" s="500"/>
      <c r="AG85" s="502"/>
      <c r="AH85" s="500"/>
    </row>
    <row r="86" spans="1:34" s="284" customFormat="1" ht="40.5" x14ac:dyDescent="0.2">
      <c r="A86" s="504"/>
      <c r="B86" s="504"/>
      <c r="C86" s="500"/>
      <c r="D86" s="504"/>
      <c r="E86" s="500"/>
      <c r="F86" s="500"/>
      <c r="G86" s="500"/>
      <c r="H86" s="500"/>
      <c r="I86" s="500"/>
      <c r="J86" s="500"/>
      <c r="K86" s="500"/>
      <c r="L86" s="500"/>
      <c r="M86" s="500"/>
      <c r="N86" s="500"/>
      <c r="O86" s="500"/>
      <c r="P86" s="500"/>
      <c r="Q86" s="500"/>
      <c r="R86" s="500"/>
      <c r="S86" s="500"/>
      <c r="T86" s="500"/>
      <c r="U86" s="500"/>
      <c r="V86" s="504"/>
      <c r="W86" s="506"/>
      <c r="X86" s="327" t="s">
        <v>217</v>
      </c>
      <c r="Y86" s="318" t="s">
        <v>186</v>
      </c>
      <c r="Z86" s="318" t="s">
        <v>178</v>
      </c>
      <c r="AA86" s="327"/>
      <c r="AB86" s="457"/>
      <c r="AC86" s="462"/>
      <c r="AD86" s="365">
        <f t="shared" si="1"/>
        <v>0</v>
      </c>
      <c r="AE86" s="500"/>
      <c r="AF86" s="500"/>
      <c r="AG86" s="503"/>
      <c r="AH86" s="500"/>
    </row>
    <row r="87" spans="1:34" s="284" customFormat="1" ht="13.5" x14ac:dyDescent="0.2">
      <c r="A87" s="511" t="s">
        <v>347</v>
      </c>
      <c r="B87" s="504" t="s">
        <v>215</v>
      </c>
      <c r="C87" s="505">
        <v>159</v>
      </c>
      <c r="D87" s="504" t="s">
        <v>190</v>
      </c>
      <c r="E87" s="500">
        <v>75</v>
      </c>
      <c r="F87" s="500">
        <v>236</v>
      </c>
      <c r="G87" s="500"/>
      <c r="H87" s="500"/>
      <c r="I87" s="500"/>
      <c r="J87" s="500"/>
      <c r="K87" s="500"/>
      <c r="L87" s="500"/>
      <c r="M87" s="500">
        <v>23</v>
      </c>
      <c r="N87" s="500">
        <v>5</v>
      </c>
      <c r="O87" s="500">
        <v>16</v>
      </c>
      <c r="P87" s="500"/>
      <c r="Q87" s="500" t="s">
        <v>20</v>
      </c>
      <c r="R87" s="500" t="s">
        <v>177</v>
      </c>
      <c r="S87" s="500" t="s">
        <v>178</v>
      </c>
      <c r="T87" s="500" t="s">
        <v>181</v>
      </c>
      <c r="U87" s="500" t="s">
        <v>181</v>
      </c>
      <c r="V87" s="504" t="s">
        <v>222</v>
      </c>
      <c r="W87" s="506">
        <v>2.0470755230800002</v>
      </c>
      <c r="X87" s="327" t="s">
        <v>179</v>
      </c>
      <c r="Y87" s="318" t="s">
        <v>180</v>
      </c>
      <c r="Z87" s="318" t="s">
        <v>181</v>
      </c>
      <c r="AA87" s="327"/>
      <c r="AB87" s="457"/>
      <c r="AC87" s="462"/>
      <c r="AD87" s="322">
        <f t="shared" si="1"/>
        <v>0</v>
      </c>
      <c r="AE87" s="500">
        <v>368</v>
      </c>
      <c r="AF87" s="500">
        <v>103</v>
      </c>
      <c r="AG87" s="501" t="s">
        <v>22</v>
      </c>
      <c r="AH87" s="500">
        <v>6</v>
      </c>
    </row>
    <row r="88" spans="1:34" s="284" customFormat="1" ht="40.5" x14ac:dyDescent="0.2">
      <c r="A88" s="504"/>
      <c r="B88" s="504"/>
      <c r="C88" s="500"/>
      <c r="D88" s="504"/>
      <c r="E88" s="500"/>
      <c r="F88" s="500"/>
      <c r="G88" s="500"/>
      <c r="H88" s="500"/>
      <c r="I88" s="500"/>
      <c r="J88" s="500"/>
      <c r="K88" s="500"/>
      <c r="L88" s="500"/>
      <c r="M88" s="500"/>
      <c r="N88" s="500"/>
      <c r="O88" s="500"/>
      <c r="P88" s="500"/>
      <c r="Q88" s="500"/>
      <c r="R88" s="500"/>
      <c r="S88" s="500"/>
      <c r="T88" s="500"/>
      <c r="U88" s="500"/>
      <c r="V88" s="504"/>
      <c r="W88" s="506"/>
      <c r="X88" s="327" t="s">
        <v>196</v>
      </c>
      <c r="Y88" s="318" t="s">
        <v>180</v>
      </c>
      <c r="Z88" s="318" t="s">
        <v>181</v>
      </c>
      <c r="AA88" s="327" t="s">
        <v>200</v>
      </c>
      <c r="AB88" s="457"/>
      <c r="AC88" s="462"/>
      <c r="AD88" s="322">
        <f t="shared" si="1"/>
        <v>0</v>
      </c>
      <c r="AE88" s="500"/>
      <c r="AF88" s="500"/>
      <c r="AG88" s="503"/>
      <c r="AH88" s="500"/>
    </row>
    <row r="89" spans="1:34" s="284" customFormat="1" ht="13.5" x14ac:dyDescent="0.2">
      <c r="A89" s="511" t="s">
        <v>347</v>
      </c>
      <c r="B89" s="504" t="s">
        <v>215</v>
      </c>
      <c r="C89" s="505">
        <v>160</v>
      </c>
      <c r="D89" s="504" t="s">
        <v>190</v>
      </c>
      <c r="E89" s="500">
        <v>98</v>
      </c>
      <c r="F89" s="500">
        <v>308</v>
      </c>
      <c r="G89" s="500"/>
      <c r="H89" s="500"/>
      <c r="I89" s="500"/>
      <c r="J89" s="500"/>
      <c r="K89" s="500"/>
      <c r="L89" s="500"/>
      <c r="M89" s="500">
        <v>26</v>
      </c>
      <c r="N89" s="500">
        <v>10</v>
      </c>
      <c r="O89" s="500">
        <v>17</v>
      </c>
      <c r="P89" s="500"/>
      <c r="Q89" s="500" t="s">
        <v>20</v>
      </c>
      <c r="R89" s="500" t="s">
        <v>177</v>
      </c>
      <c r="S89" s="500" t="s">
        <v>178</v>
      </c>
      <c r="T89" s="500" t="s">
        <v>21</v>
      </c>
      <c r="U89" s="500" t="s">
        <v>21</v>
      </c>
      <c r="V89" s="504" t="s">
        <v>233</v>
      </c>
      <c r="W89" s="506">
        <v>3.6712474990200001</v>
      </c>
      <c r="X89" s="327" t="s">
        <v>179</v>
      </c>
      <c r="Y89" s="318" t="s">
        <v>186</v>
      </c>
      <c r="Z89" s="318" t="s">
        <v>178</v>
      </c>
      <c r="AA89" s="327"/>
      <c r="AB89" s="457"/>
      <c r="AC89" s="462"/>
      <c r="AD89" s="322">
        <f t="shared" si="1"/>
        <v>0</v>
      </c>
      <c r="AE89" s="500">
        <v>442</v>
      </c>
      <c r="AF89" s="500">
        <v>134</v>
      </c>
      <c r="AG89" s="509" t="s">
        <v>22</v>
      </c>
      <c r="AH89" s="500">
        <v>8</v>
      </c>
    </row>
    <row r="90" spans="1:34" s="284" customFormat="1" ht="40.5" x14ac:dyDescent="0.2">
      <c r="A90" s="504"/>
      <c r="B90" s="504"/>
      <c r="C90" s="500"/>
      <c r="D90" s="504"/>
      <c r="E90" s="500"/>
      <c r="F90" s="500"/>
      <c r="G90" s="500"/>
      <c r="H90" s="500"/>
      <c r="I90" s="500"/>
      <c r="J90" s="500"/>
      <c r="K90" s="500"/>
      <c r="L90" s="500"/>
      <c r="M90" s="500"/>
      <c r="N90" s="500"/>
      <c r="O90" s="500"/>
      <c r="P90" s="500"/>
      <c r="Q90" s="500"/>
      <c r="R90" s="500"/>
      <c r="S90" s="500"/>
      <c r="T90" s="500"/>
      <c r="U90" s="500"/>
      <c r="V90" s="504"/>
      <c r="W90" s="506"/>
      <c r="X90" s="327" t="s">
        <v>196</v>
      </c>
      <c r="Y90" s="318" t="s">
        <v>186</v>
      </c>
      <c r="Z90" s="318" t="s">
        <v>178</v>
      </c>
      <c r="AA90" s="327" t="s">
        <v>200</v>
      </c>
      <c r="AB90" s="457"/>
      <c r="AC90" s="462"/>
      <c r="AD90" s="322">
        <f t="shared" si="1"/>
        <v>0</v>
      </c>
      <c r="AE90" s="500"/>
      <c r="AF90" s="500"/>
      <c r="AG90" s="502"/>
      <c r="AH90" s="500"/>
    </row>
    <row r="91" spans="1:34" s="284" customFormat="1" ht="40.5" x14ac:dyDescent="0.2">
      <c r="A91" s="504"/>
      <c r="B91" s="504"/>
      <c r="C91" s="500"/>
      <c r="D91" s="504"/>
      <c r="E91" s="500"/>
      <c r="F91" s="500"/>
      <c r="G91" s="500"/>
      <c r="H91" s="500"/>
      <c r="I91" s="500"/>
      <c r="J91" s="500"/>
      <c r="K91" s="500"/>
      <c r="L91" s="500"/>
      <c r="M91" s="500"/>
      <c r="N91" s="500"/>
      <c r="O91" s="500"/>
      <c r="P91" s="500"/>
      <c r="Q91" s="500"/>
      <c r="R91" s="500"/>
      <c r="S91" s="500"/>
      <c r="T91" s="500"/>
      <c r="U91" s="500"/>
      <c r="V91" s="504"/>
      <c r="W91" s="506"/>
      <c r="X91" s="327" t="s">
        <v>217</v>
      </c>
      <c r="Y91" s="318" t="s">
        <v>186</v>
      </c>
      <c r="Z91" s="318" t="s">
        <v>178</v>
      </c>
      <c r="AA91" s="327"/>
      <c r="AB91" s="457"/>
      <c r="AC91" s="462"/>
      <c r="AD91" s="365">
        <f t="shared" si="1"/>
        <v>0</v>
      </c>
      <c r="AE91" s="500"/>
      <c r="AF91" s="500"/>
      <c r="AG91" s="503"/>
      <c r="AH91" s="500"/>
    </row>
    <row r="92" spans="1:34" s="284" customFormat="1" ht="13.5" x14ac:dyDescent="0.2">
      <c r="A92" s="511" t="s">
        <v>347</v>
      </c>
      <c r="B92" s="504" t="s">
        <v>215</v>
      </c>
      <c r="C92" s="505">
        <v>161</v>
      </c>
      <c r="D92" s="504" t="s">
        <v>190</v>
      </c>
      <c r="E92" s="500">
        <v>75</v>
      </c>
      <c r="F92" s="500">
        <v>236</v>
      </c>
      <c r="G92" s="500"/>
      <c r="H92" s="500"/>
      <c r="I92" s="500"/>
      <c r="J92" s="500"/>
      <c r="K92" s="500"/>
      <c r="L92" s="500"/>
      <c r="M92" s="500">
        <v>25</v>
      </c>
      <c r="N92" s="500">
        <v>7</v>
      </c>
      <c r="O92" s="500">
        <v>12</v>
      </c>
      <c r="P92" s="500"/>
      <c r="Q92" s="500" t="s">
        <v>20</v>
      </c>
      <c r="R92" s="500" t="s">
        <v>177</v>
      </c>
      <c r="S92" s="500" t="s">
        <v>178</v>
      </c>
      <c r="T92" s="500" t="s">
        <v>21</v>
      </c>
      <c r="U92" s="500" t="s">
        <v>20</v>
      </c>
      <c r="V92" s="504" t="s">
        <v>234</v>
      </c>
      <c r="W92" s="506">
        <v>2.1360788066900001</v>
      </c>
      <c r="X92" s="327" t="s">
        <v>194</v>
      </c>
      <c r="Y92" s="318" t="s">
        <v>186</v>
      </c>
      <c r="Z92" s="318" t="s">
        <v>178</v>
      </c>
      <c r="AA92" s="327" t="s">
        <v>235</v>
      </c>
      <c r="AB92" s="457"/>
      <c r="AC92" s="462"/>
      <c r="AD92" s="322">
        <f t="shared" si="1"/>
        <v>0</v>
      </c>
      <c r="AE92" s="500">
        <v>300</v>
      </c>
      <c r="AF92" s="500">
        <v>103</v>
      </c>
      <c r="AG92" s="501" t="s">
        <v>22</v>
      </c>
      <c r="AH92" s="500">
        <v>9</v>
      </c>
    </row>
    <row r="93" spans="1:34" s="284" customFormat="1" ht="40.5" x14ac:dyDescent="0.2">
      <c r="A93" s="504"/>
      <c r="B93" s="504"/>
      <c r="C93" s="500"/>
      <c r="D93" s="504"/>
      <c r="E93" s="500"/>
      <c r="F93" s="500"/>
      <c r="G93" s="500"/>
      <c r="H93" s="500"/>
      <c r="I93" s="500"/>
      <c r="J93" s="500"/>
      <c r="K93" s="500"/>
      <c r="L93" s="500"/>
      <c r="M93" s="500"/>
      <c r="N93" s="500"/>
      <c r="O93" s="500"/>
      <c r="P93" s="500"/>
      <c r="Q93" s="500"/>
      <c r="R93" s="500"/>
      <c r="S93" s="500"/>
      <c r="T93" s="500"/>
      <c r="U93" s="500"/>
      <c r="V93" s="504"/>
      <c r="W93" s="506"/>
      <c r="X93" s="327" t="s">
        <v>217</v>
      </c>
      <c r="Y93" s="318" t="s">
        <v>186</v>
      </c>
      <c r="Z93" s="318" t="s">
        <v>178</v>
      </c>
      <c r="AA93" s="327"/>
      <c r="AB93" s="457"/>
      <c r="AC93" s="462"/>
      <c r="AD93" s="365">
        <f t="shared" si="1"/>
        <v>0</v>
      </c>
      <c r="AE93" s="500"/>
      <c r="AF93" s="500"/>
      <c r="AG93" s="503"/>
      <c r="AH93" s="500"/>
    </row>
    <row r="94" spans="1:34" s="284" customFormat="1" ht="27" x14ac:dyDescent="0.2">
      <c r="A94" s="308" t="s">
        <v>347</v>
      </c>
      <c r="B94" s="309" t="s">
        <v>215</v>
      </c>
      <c r="C94" s="311">
        <v>162</v>
      </c>
      <c r="D94" s="309" t="s">
        <v>190</v>
      </c>
      <c r="E94" s="306">
        <v>63</v>
      </c>
      <c r="F94" s="306">
        <v>198</v>
      </c>
      <c r="G94" s="306"/>
      <c r="H94" s="306"/>
      <c r="I94" s="306"/>
      <c r="J94" s="306"/>
      <c r="K94" s="306"/>
      <c r="L94" s="306"/>
      <c r="M94" s="306">
        <v>16</v>
      </c>
      <c r="N94" s="306">
        <v>4</v>
      </c>
      <c r="O94" s="306">
        <v>10</v>
      </c>
      <c r="P94" s="306"/>
      <c r="Q94" s="306" t="s">
        <v>20</v>
      </c>
      <c r="R94" s="306" t="s">
        <v>210</v>
      </c>
      <c r="S94" s="306" t="s">
        <v>181</v>
      </c>
      <c r="T94" s="306" t="s">
        <v>21</v>
      </c>
      <c r="U94" s="306" t="s">
        <v>20</v>
      </c>
      <c r="V94" s="309" t="s">
        <v>236</v>
      </c>
      <c r="W94" s="310">
        <v>1.0000159400299999</v>
      </c>
      <c r="X94" s="327" t="s">
        <v>185</v>
      </c>
      <c r="Y94" s="318" t="s">
        <v>186</v>
      </c>
      <c r="Z94" s="318" t="s">
        <v>178</v>
      </c>
      <c r="AA94" s="327"/>
      <c r="AB94" s="457"/>
      <c r="AC94" s="462"/>
      <c r="AD94" s="322">
        <f t="shared" si="1"/>
        <v>0</v>
      </c>
      <c r="AE94" s="306">
        <v>160</v>
      </c>
      <c r="AF94" s="306">
        <v>86</v>
      </c>
      <c r="AG94" s="283" t="s">
        <v>22</v>
      </c>
      <c r="AH94" s="306">
        <v>11</v>
      </c>
    </row>
    <row r="95" spans="1:34" s="284" customFormat="1" ht="13.5" x14ac:dyDescent="0.2">
      <c r="A95" s="511" t="s">
        <v>347</v>
      </c>
      <c r="B95" s="504" t="s">
        <v>215</v>
      </c>
      <c r="C95" s="505">
        <v>163</v>
      </c>
      <c r="D95" s="504" t="s">
        <v>190</v>
      </c>
      <c r="E95" s="500">
        <v>105</v>
      </c>
      <c r="F95" s="500">
        <v>330</v>
      </c>
      <c r="G95" s="500"/>
      <c r="H95" s="500"/>
      <c r="I95" s="500"/>
      <c r="J95" s="500"/>
      <c r="K95" s="500"/>
      <c r="L95" s="500"/>
      <c r="M95" s="500">
        <v>25</v>
      </c>
      <c r="N95" s="500">
        <v>8</v>
      </c>
      <c r="O95" s="500">
        <v>16</v>
      </c>
      <c r="P95" s="500"/>
      <c r="Q95" s="500" t="s">
        <v>20</v>
      </c>
      <c r="R95" s="500" t="s">
        <v>177</v>
      </c>
      <c r="S95" s="500" t="s">
        <v>178</v>
      </c>
      <c r="T95" s="500" t="s">
        <v>21</v>
      </c>
      <c r="U95" s="500" t="s">
        <v>20</v>
      </c>
      <c r="V95" s="504" t="s">
        <v>237</v>
      </c>
      <c r="W95" s="506">
        <v>4.22106438505</v>
      </c>
      <c r="X95" s="327" t="s">
        <v>179</v>
      </c>
      <c r="Y95" s="318" t="s">
        <v>186</v>
      </c>
      <c r="Z95" s="318" t="s">
        <v>178</v>
      </c>
      <c r="AA95" s="327"/>
      <c r="AB95" s="457"/>
      <c r="AC95" s="462"/>
      <c r="AD95" s="322">
        <f t="shared" si="1"/>
        <v>0</v>
      </c>
      <c r="AE95" s="500">
        <v>400</v>
      </c>
      <c r="AF95" s="500">
        <v>144</v>
      </c>
      <c r="AG95" s="509" t="s">
        <v>22</v>
      </c>
      <c r="AH95" s="500">
        <v>9</v>
      </c>
    </row>
    <row r="96" spans="1:34" s="284" customFormat="1" ht="40.5" x14ac:dyDescent="0.2">
      <c r="A96" s="504"/>
      <c r="B96" s="504"/>
      <c r="C96" s="500"/>
      <c r="D96" s="504"/>
      <c r="E96" s="500"/>
      <c r="F96" s="500"/>
      <c r="G96" s="500"/>
      <c r="H96" s="500"/>
      <c r="I96" s="500"/>
      <c r="J96" s="500"/>
      <c r="K96" s="500"/>
      <c r="L96" s="500"/>
      <c r="M96" s="500"/>
      <c r="N96" s="500"/>
      <c r="O96" s="500"/>
      <c r="P96" s="500"/>
      <c r="Q96" s="500"/>
      <c r="R96" s="500"/>
      <c r="S96" s="500"/>
      <c r="T96" s="500"/>
      <c r="U96" s="500"/>
      <c r="V96" s="504"/>
      <c r="W96" s="506"/>
      <c r="X96" s="327" t="s">
        <v>196</v>
      </c>
      <c r="Y96" s="318" t="s">
        <v>186</v>
      </c>
      <c r="Z96" s="318" t="s">
        <v>178</v>
      </c>
      <c r="AA96" s="327" t="s">
        <v>200</v>
      </c>
      <c r="AB96" s="457"/>
      <c r="AC96" s="462"/>
      <c r="AD96" s="322">
        <f t="shared" si="1"/>
        <v>0</v>
      </c>
      <c r="AE96" s="500"/>
      <c r="AF96" s="500"/>
      <c r="AG96" s="502"/>
      <c r="AH96" s="500"/>
    </row>
    <row r="97" spans="1:34" s="284" customFormat="1" ht="27" x14ac:dyDescent="0.2">
      <c r="A97" s="504"/>
      <c r="B97" s="504"/>
      <c r="C97" s="500"/>
      <c r="D97" s="504"/>
      <c r="E97" s="500"/>
      <c r="F97" s="500"/>
      <c r="G97" s="500"/>
      <c r="H97" s="500"/>
      <c r="I97" s="500"/>
      <c r="J97" s="500"/>
      <c r="K97" s="500"/>
      <c r="L97" s="500"/>
      <c r="M97" s="500"/>
      <c r="N97" s="500"/>
      <c r="O97" s="500"/>
      <c r="P97" s="500"/>
      <c r="Q97" s="500"/>
      <c r="R97" s="500"/>
      <c r="S97" s="500"/>
      <c r="T97" s="500"/>
      <c r="U97" s="500"/>
      <c r="V97" s="504"/>
      <c r="W97" s="506"/>
      <c r="X97" s="327" t="s">
        <v>231</v>
      </c>
      <c r="Y97" s="318"/>
      <c r="Z97" s="318" t="s">
        <v>178</v>
      </c>
      <c r="AA97" s="327" t="s">
        <v>232</v>
      </c>
      <c r="AB97" s="457"/>
      <c r="AC97" s="462"/>
      <c r="AD97" s="365">
        <f t="shared" si="1"/>
        <v>0</v>
      </c>
      <c r="AE97" s="500"/>
      <c r="AF97" s="500"/>
      <c r="AG97" s="502"/>
      <c r="AH97" s="500"/>
    </row>
    <row r="98" spans="1:34" s="284" customFormat="1" ht="40.5" x14ac:dyDescent="0.2">
      <c r="A98" s="504"/>
      <c r="B98" s="504"/>
      <c r="C98" s="500"/>
      <c r="D98" s="504"/>
      <c r="E98" s="500"/>
      <c r="F98" s="500"/>
      <c r="G98" s="500"/>
      <c r="H98" s="500"/>
      <c r="I98" s="500"/>
      <c r="J98" s="500"/>
      <c r="K98" s="500"/>
      <c r="L98" s="500"/>
      <c r="M98" s="500"/>
      <c r="N98" s="500"/>
      <c r="O98" s="500"/>
      <c r="P98" s="500"/>
      <c r="Q98" s="500"/>
      <c r="R98" s="500"/>
      <c r="S98" s="500"/>
      <c r="T98" s="500"/>
      <c r="U98" s="500"/>
      <c r="V98" s="504"/>
      <c r="W98" s="506"/>
      <c r="X98" s="327" t="s">
        <v>217</v>
      </c>
      <c r="Y98" s="318" t="s">
        <v>186</v>
      </c>
      <c r="Z98" s="318" t="s">
        <v>178</v>
      </c>
      <c r="AA98" s="327"/>
      <c r="AB98" s="457"/>
      <c r="AC98" s="462"/>
      <c r="AD98" s="365">
        <f t="shared" si="1"/>
        <v>0</v>
      </c>
      <c r="AE98" s="500"/>
      <c r="AF98" s="500"/>
      <c r="AG98" s="503"/>
      <c r="AH98" s="500"/>
    </row>
    <row r="99" spans="1:34" s="284" customFormat="1" ht="13.5" x14ac:dyDescent="0.2">
      <c r="A99" s="511" t="s">
        <v>347</v>
      </c>
      <c r="B99" s="504" t="s">
        <v>215</v>
      </c>
      <c r="C99" s="505">
        <v>164</v>
      </c>
      <c r="D99" s="504" t="s">
        <v>190</v>
      </c>
      <c r="E99" s="500">
        <v>104</v>
      </c>
      <c r="F99" s="500">
        <v>327</v>
      </c>
      <c r="G99" s="500"/>
      <c r="H99" s="500"/>
      <c r="I99" s="500"/>
      <c r="J99" s="500"/>
      <c r="K99" s="500"/>
      <c r="L99" s="500"/>
      <c r="M99" s="500">
        <v>26</v>
      </c>
      <c r="N99" s="500">
        <v>4</v>
      </c>
      <c r="O99" s="500">
        <v>14</v>
      </c>
      <c r="P99" s="500"/>
      <c r="Q99" s="500" t="s">
        <v>20</v>
      </c>
      <c r="R99" s="500" t="s">
        <v>177</v>
      </c>
      <c r="S99" s="500" t="s">
        <v>178</v>
      </c>
      <c r="T99" s="500" t="s">
        <v>181</v>
      </c>
      <c r="U99" s="500" t="s">
        <v>21</v>
      </c>
      <c r="V99" s="504" t="s">
        <v>238</v>
      </c>
      <c r="W99" s="506">
        <v>4.1401570233599996</v>
      </c>
      <c r="X99" s="327" t="s">
        <v>179</v>
      </c>
      <c r="Y99" s="318" t="s">
        <v>186</v>
      </c>
      <c r="Z99" s="318" t="s">
        <v>178</v>
      </c>
      <c r="AA99" s="327"/>
      <c r="AB99" s="457"/>
      <c r="AC99" s="462"/>
      <c r="AD99" s="322">
        <f t="shared" si="1"/>
        <v>0</v>
      </c>
      <c r="AE99" s="500">
        <v>364</v>
      </c>
      <c r="AF99" s="500">
        <v>142</v>
      </c>
      <c r="AG99" s="501" t="s">
        <v>22</v>
      </c>
      <c r="AH99" s="500">
        <v>7</v>
      </c>
    </row>
    <row r="100" spans="1:34" s="284" customFormat="1" ht="40.5" x14ac:dyDescent="0.2">
      <c r="A100" s="504"/>
      <c r="B100" s="504"/>
      <c r="C100" s="500"/>
      <c r="D100" s="504"/>
      <c r="E100" s="500"/>
      <c r="F100" s="500"/>
      <c r="G100" s="500"/>
      <c r="H100" s="500"/>
      <c r="I100" s="500"/>
      <c r="J100" s="500"/>
      <c r="K100" s="500"/>
      <c r="L100" s="500"/>
      <c r="M100" s="500"/>
      <c r="N100" s="500"/>
      <c r="O100" s="500"/>
      <c r="P100" s="500"/>
      <c r="Q100" s="500"/>
      <c r="R100" s="500"/>
      <c r="S100" s="500"/>
      <c r="T100" s="500"/>
      <c r="U100" s="500"/>
      <c r="V100" s="504"/>
      <c r="W100" s="506"/>
      <c r="X100" s="327" t="s">
        <v>196</v>
      </c>
      <c r="Y100" s="318" t="s">
        <v>186</v>
      </c>
      <c r="Z100" s="318" t="s">
        <v>178</v>
      </c>
      <c r="AA100" s="327" t="s">
        <v>200</v>
      </c>
      <c r="AB100" s="457"/>
      <c r="AC100" s="462"/>
      <c r="AD100" s="322">
        <f t="shared" si="1"/>
        <v>0</v>
      </c>
      <c r="AE100" s="500"/>
      <c r="AF100" s="500"/>
      <c r="AG100" s="502"/>
      <c r="AH100" s="500"/>
    </row>
    <row r="101" spans="1:34" s="284" customFormat="1" ht="40.5" x14ac:dyDescent="0.2">
      <c r="A101" s="504"/>
      <c r="B101" s="504"/>
      <c r="C101" s="500"/>
      <c r="D101" s="504"/>
      <c r="E101" s="500"/>
      <c r="F101" s="500"/>
      <c r="G101" s="500"/>
      <c r="H101" s="500"/>
      <c r="I101" s="500"/>
      <c r="J101" s="500"/>
      <c r="K101" s="500"/>
      <c r="L101" s="500"/>
      <c r="M101" s="500"/>
      <c r="N101" s="500"/>
      <c r="O101" s="500"/>
      <c r="P101" s="500"/>
      <c r="Q101" s="500"/>
      <c r="R101" s="500"/>
      <c r="S101" s="500"/>
      <c r="T101" s="500"/>
      <c r="U101" s="500"/>
      <c r="V101" s="504"/>
      <c r="W101" s="506"/>
      <c r="X101" s="327" t="s">
        <v>217</v>
      </c>
      <c r="Y101" s="318" t="s">
        <v>186</v>
      </c>
      <c r="Z101" s="318" t="s">
        <v>178</v>
      </c>
      <c r="AA101" s="327"/>
      <c r="AB101" s="457"/>
      <c r="AC101" s="462"/>
      <c r="AD101" s="365">
        <f t="shared" si="1"/>
        <v>0</v>
      </c>
      <c r="AE101" s="500"/>
      <c r="AF101" s="500"/>
      <c r="AG101" s="503"/>
      <c r="AH101" s="500"/>
    </row>
    <row r="102" spans="1:34" s="284" customFormat="1" ht="13.5" x14ac:dyDescent="0.2">
      <c r="A102" s="511" t="s">
        <v>347</v>
      </c>
      <c r="B102" s="504" t="s">
        <v>215</v>
      </c>
      <c r="C102" s="505">
        <v>165</v>
      </c>
      <c r="D102" s="504" t="s">
        <v>190</v>
      </c>
      <c r="E102" s="500">
        <v>66</v>
      </c>
      <c r="F102" s="500">
        <v>207</v>
      </c>
      <c r="G102" s="500"/>
      <c r="H102" s="500"/>
      <c r="I102" s="500"/>
      <c r="J102" s="500"/>
      <c r="K102" s="500"/>
      <c r="L102" s="500"/>
      <c r="M102" s="500">
        <v>24</v>
      </c>
      <c r="N102" s="500">
        <v>7</v>
      </c>
      <c r="O102" s="500">
        <v>13</v>
      </c>
      <c r="P102" s="500"/>
      <c r="Q102" s="500" t="s">
        <v>20</v>
      </c>
      <c r="R102" s="500" t="s">
        <v>177</v>
      </c>
      <c r="S102" s="500" t="s">
        <v>178</v>
      </c>
      <c r="T102" s="500" t="s">
        <v>181</v>
      </c>
      <c r="U102" s="500" t="s">
        <v>21</v>
      </c>
      <c r="V102" s="504" t="s">
        <v>219</v>
      </c>
      <c r="W102" s="506">
        <v>1.6484530609600001</v>
      </c>
      <c r="X102" s="327" t="s">
        <v>179</v>
      </c>
      <c r="Y102" s="318" t="s">
        <v>186</v>
      </c>
      <c r="Z102" s="318" t="s">
        <v>178</v>
      </c>
      <c r="AA102" s="327"/>
      <c r="AB102" s="457"/>
      <c r="AC102" s="462"/>
      <c r="AD102" s="322">
        <f t="shared" si="1"/>
        <v>0</v>
      </c>
      <c r="AE102" s="500">
        <v>312</v>
      </c>
      <c r="AF102" s="500">
        <v>91</v>
      </c>
      <c r="AG102" s="501" t="s">
        <v>22</v>
      </c>
      <c r="AH102" s="500">
        <v>7</v>
      </c>
    </row>
    <row r="103" spans="1:34" s="284" customFormat="1" ht="40.5" x14ac:dyDescent="0.2">
      <c r="A103" s="504"/>
      <c r="B103" s="504"/>
      <c r="C103" s="500"/>
      <c r="D103" s="504"/>
      <c r="E103" s="500"/>
      <c r="F103" s="500"/>
      <c r="G103" s="500"/>
      <c r="H103" s="500"/>
      <c r="I103" s="500"/>
      <c r="J103" s="500"/>
      <c r="K103" s="500"/>
      <c r="L103" s="500"/>
      <c r="M103" s="500"/>
      <c r="N103" s="500"/>
      <c r="O103" s="500"/>
      <c r="P103" s="500"/>
      <c r="Q103" s="500"/>
      <c r="R103" s="500"/>
      <c r="S103" s="500"/>
      <c r="T103" s="500"/>
      <c r="U103" s="500"/>
      <c r="V103" s="504"/>
      <c r="W103" s="506"/>
      <c r="X103" s="327" t="s">
        <v>217</v>
      </c>
      <c r="Y103" s="318" t="s">
        <v>186</v>
      </c>
      <c r="Z103" s="318" t="s">
        <v>178</v>
      </c>
      <c r="AA103" s="327"/>
      <c r="AB103" s="457"/>
      <c r="AC103" s="462"/>
      <c r="AD103" s="365">
        <f t="shared" si="1"/>
        <v>0</v>
      </c>
      <c r="AE103" s="500"/>
      <c r="AF103" s="500"/>
      <c r="AG103" s="503"/>
      <c r="AH103" s="500"/>
    </row>
    <row r="104" spans="1:34" s="284" customFormat="1" ht="13.5" x14ac:dyDescent="0.2">
      <c r="A104" s="511" t="s">
        <v>347</v>
      </c>
      <c r="B104" s="504" t="s">
        <v>215</v>
      </c>
      <c r="C104" s="505">
        <v>166</v>
      </c>
      <c r="D104" s="504" t="s">
        <v>190</v>
      </c>
      <c r="E104" s="500">
        <v>92</v>
      </c>
      <c r="F104" s="500">
        <v>289</v>
      </c>
      <c r="G104" s="500"/>
      <c r="H104" s="500"/>
      <c r="I104" s="500"/>
      <c r="J104" s="500"/>
      <c r="K104" s="500"/>
      <c r="L104" s="500"/>
      <c r="M104" s="500">
        <v>26</v>
      </c>
      <c r="N104" s="500">
        <v>6</v>
      </c>
      <c r="O104" s="500">
        <v>18</v>
      </c>
      <c r="P104" s="500"/>
      <c r="Q104" s="500" t="s">
        <v>20</v>
      </c>
      <c r="R104" s="500" t="s">
        <v>177</v>
      </c>
      <c r="S104" s="500" t="s">
        <v>178</v>
      </c>
      <c r="T104" s="500" t="s">
        <v>181</v>
      </c>
      <c r="U104" s="500" t="s">
        <v>181</v>
      </c>
      <c r="V104" s="504" t="s">
        <v>353</v>
      </c>
      <c r="W104" s="506">
        <v>3.2306713609500002</v>
      </c>
      <c r="X104" s="327" t="s">
        <v>179</v>
      </c>
      <c r="Y104" s="318" t="s">
        <v>180</v>
      </c>
      <c r="Z104" s="318" t="s">
        <v>181</v>
      </c>
      <c r="AA104" s="327"/>
      <c r="AB104" s="457"/>
      <c r="AC104" s="462"/>
      <c r="AD104" s="322">
        <f t="shared" si="1"/>
        <v>0</v>
      </c>
      <c r="AE104" s="500">
        <v>468</v>
      </c>
      <c r="AF104" s="500">
        <v>126</v>
      </c>
      <c r="AG104" s="509" t="s">
        <v>22</v>
      </c>
      <c r="AH104" s="500">
        <v>6</v>
      </c>
    </row>
    <row r="105" spans="1:34" s="284" customFormat="1" ht="40.5" x14ac:dyDescent="0.2">
      <c r="A105" s="504"/>
      <c r="B105" s="504"/>
      <c r="C105" s="500"/>
      <c r="D105" s="504"/>
      <c r="E105" s="500"/>
      <c r="F105" s="500"/>
      <c r="G105" s="500"/>
      <c r="H105" s="500"/>
      <c r="I105" s="500"/>
      <c r="J105" s="500"/>
      <c r="K105" s="500"/>
      <c r="L105" s="500"/>
      <c r="M105" s="500"/>
      <c r="N105" s="500"/>
      <c r="O105" s="500"/>
      <c r="P105" s="500"/>
      <c r="Q105" s="500"/>
      <c r="R105" s="500"/>
      <c r="S105" s="500"/>
      <c r="T105" s="500"/>
      <c r="U105" s="500"/>
      <c r="V105" s="504"/>
      <c r="W105" s="506"/>
      <c r="X105" s="327" t="s">
        <v>196</v>
      </c>
      <c r="Y105" s="318" t="s">
        <v>180</v>
      </c>
      <c r="Z105" s="318" t="s">
        <v>181</v>
      </c>
      <c r="AA105" s="327" t="s">
        <v>200</v>
      </c>
      <c r="AB105" s="457"/>
      <c r="AC105" s="462"/>
      <c r="AD105" s="322">
        <f t="shared" si="1"/>
        <v>0</v>
      </c>
      <c r="AE105" s="500"/>
      <c r="AF105" s="500"/>
      <c r="AG105" s="503"/>
      <c r="AH105" s="500"/>
    </row>
    <row r="106" spans="1:34" s="284" customFormat="1" ht="13.5" x14ac:dyDescent="0.2">
      <c r="A106" s="511" t="s">
        <v>347</v>
      </c>
      <c r="B106" s="504" t="s">
        <v>215</v>
      </c>
      <c r="C106" s="505">
        <v>167</v>
      </c>
      <c r="D106" s="504" t="s">
        <v>190</v>
      </c>
      <c r="E106" s="500">
        <v>76</v>
      </c>
      <c r="F106" s="500">
        <v>239</v>
      </c>
      <c r="G106" s="500"/>
      <c r="H106" s="500"/>
      <c r="I106" s="500"/>
      <c r="J106" s="500"/>
      <c r="K106" s="500"/>
      <c r="L106" s="500"/>
      <c r="M106" s="500">
        <v>23</v>
      </c>
      <c r="N106" s="500">
        <v>5</v>
      </c>
      <c r="O106" s="500">
        <v>14</v>
      </c>
      <c r="P106" s="500"/>
      <c r="Q106" s="500" t="s">
        <v>20</v>
      </c>
      <c r="R106" s="500" t="s">
        <v>177</v>
      </c>
      <c r="S106" s="500" t="s">
        <v>178</v>
      </c>
      <c r="T106" s="500" t="s">
        <v>21</v>
      </c>
      <c r="U106" s="500" t="s">
        <v>21</v>
      </c>
      <c r="V106" s="504" t="s">
        <v>219</v>
      </c>
      <c r="W106" s="506">
        <v>2.1027581045399999</v>
      </c>
      <c r="X106" s="327" t="s">
        <v>179</v>
      </c>
      <c r="Y106" s="318" t="s">
        <v>186</v>
      </c>
      <c r="Z106" s="318" t="s">
        <v>178</v>
      </c>
      <c r="AA106" s="327"/>
      <c r="AB106" s="457"/>
      <c r="AC106" s="462"/>
      <c r="AD106" s="322">
        <f t="shared" si="1"/>
        <v>0</v>
      </c>
      <c r="AE106" s="500">
        <v>322</v>
      </c>
      <c r="AF106" s="500">
        <v>104</v>
      </c>
      <c r="AG106" s="501" t="s">
        <v>22</v>
      </c>
      <c r="AH106" s="500">
        <v>8</v>
      </c>
    </row>
    <row r="107" spans="1:34" s="284" customFormat="1" ht="40.5" x14ac:dyDescent="0.2">
      <c r="A107" s="504"/>
      <c r="B107" s="504"/>
      <c r="C107" s="500"/>
      <c r="D107" s="504"/>
      <c r="E107" s="500"/>
      <c r="F107" s="500"/>
      <c r="G107" s="500"/>
      <c r="H107" s="500"/>
      <c r="I107" s="500"/>
      <c r="J107" s="500"/>
      <c r="K107" s="500"/>
      <c r="L107" s="500"/>
      <c r="M107" s="500"/>
      <c r="N107" s="500"/>
      <c r="O107" s="500"/>
      <c r="P107" s="500"/>
      <c r="Q107" s="500"/>
      <c r="R107" s="500"/>
      <c r="S107" s="500"/>
      <c r="T107" s="500"/>
      <c r="U107" s="500"/>
      <c r="V107" s="504"/>
      <c r="W107" s="506"/>
      <c r="X107" s="327" t="s">
        <v>196</v>
      </c>
      <c r="Y107" s="318" t="s">
        <v>186</v>
      </c>
      <c r="Z107" s="318" t="s">
        <v>178</v>
      </c>
      <c r="AA107" s="327" t="s">
        <v>200</v>
      </c>
      <c r="AB107" s="457"/>
      <c r="AC107" s="462"/>
      <c r="AD107" s="322">
        <f t="shared" si="1"/>
        <v>0</v>
      </c>
      <c r="AE107" s="500"/>
      <c r="AF107" s="500"/>
      <c r="AG107" s="502"/>
      <c r="AH107" s="500"/>
    </row>
    <row r="108" spans="1:34" s="284" customFormat="1" ht="40.5" x14ac:dyDescent="0.2">
      <c r="A108" s="504"/>
      <c r="B108" s="504"/>
      <c r="C108" s="500"/>
      <c r="D108" s="504"/>
      <c r="E108" s="500"/>
      <c r="F108" s="500"/>
      <c r="G108" s="500"/>
      <c r="H108" s="500"/>
      <c r="I108" s="500"/>
      <c r="J108" s="500"/>
      <c r="K108" s="500"/>
      <c r="L108" s="500"/>
      <c r="M108" s="500"/>
      <c r="N108" s="500"/>
      <c r="O108" s="500"/>
      <c r="P108" s="500"/>
      <c r="Q108" s="500"/>
      <c r="R108" s="500"/>
      <c r="S108" s="500"/>
      <c r="T108" s="500"/>
      <c r="U108" s="500"/>
      <c r="V108" s="504"/>
      <c r="W108" s="506"/>
      <c r="X108" s="327" t="s">
        <v>217</v>
      </c>
      <c r="Y108" s="318" t="s">
        <v>186</v>
      </c>
      <c r="Z108" s="318" t="s">
        <v>178</v>
      </c>
      <c r="AA108" s="327"/>
      <c r="AB108" s="457"/>
      <c r="AC108" s="462"/>
      <c r="AD108" s="365">
        <f t="shared" si="1"/>
        <v>0</v>
      </c>
      <c r="AE108" s="500"/>
      <c r="AF108" s="500"/>
      <c r="AG108" s="503"/>
      <c r="AH108" s="500"/>
    </row>
    <row r="109" spans="1:34" s="284" customFormat="1" ht="13.5" x14ac:dyDescent="0.2">
      <c r="A109" s="511" t="s">
        <v>347</v>
      </c>
      <c r="B109" s="504" t="s">
        <v>215</v>
      </c>
      <c r="C109" s="505">
        <v>168</v>
      </c>
      <c r="D109" s="504" t="s">
        <v>190</v>
      </c>
      <c r="E109" s="500">
        <v>72</v>
      </c>
      <c r="F109" s="500">
        <v>226</v>
      </c>
      <c r="G109" s="500"/>
      <c r="H109" s="500"/>
      <c r="I109" s="500"/>
      <c r="J109" s="500"/>
      <c r="K109" s="500"/>
      <c r="L109" s="500"/>
      <c r="M109" s="500">
        <v>20</v>
      </c>
      <c r="N109" s="500">
        <v>4</v>
      </c>
      <c r="O109" s="500">
        <v>12</v>
      </c>
      <c r="P109" s="500"/>
      <c r="Q109" s="500" t="s">
        <v>20</v>
      </c>
      <c r="R109" s="500" t="s">
        <v>177</v>
      </c>
      <c r="S109" s="500" t="s">
        <v>178</v>
      </c>
      <c r="T109" s="500" t="s">
        <v>21</v>
      </c>
      <c r="U109" s="500" t="s">
        <v>21</v>
      </c>
      <c r="V109" s="504" t="s">
        <v>219</v>
      </c>
      <c r="W109" s="506">
        <v>1.6387308837300001</v>
      </c>
      <c r="X109" s="327" t="s">
        <v>179</v>
      </c>
      <c r="Y109" s="318" t="s">
        <v>186</v>
      </c>
      <c r="Z109" s="318" t="s">
        <v>178</v>
      </c>
      <c r="AA109" s="327"/>
      <c r="AB109" s="457"/>
      <c r="AC109" s="462"/>
      <c r="AD109" s="322">
        <f t="shared" si="1"/>
        <v>0</v>
      </c>
      <c r="AE109" s="500">
        <v>240</v>
      </c>
      <c r="AF109" s="500">
        <v>99</v>
      </c>
      <c r="AG109" s="501" t="s">
        <v>22</v>
      </c>
      <c r="AH109" s="500">
        <v>8</v>
      </c>
    </row>
    <row r="110" spans="1:34" s="284" customFormat="1" ht="40.5" x14ac:dyDescent="0.2">
      <c r="A110" s="504"/>
      <c r="B110" s="504"/>
      <c r="C110" s="500"/>
      <c r="D110" s="504"/>
      <c r="E110" s="500"/>
      <c r="F110" s="500"/>
      <c r="G110" s="500"/>
      <c r="H110" s="500"/>
      <c r="I110" s="500"/>
      <c r="J110" s="500"/>
      <c r="K110" s="500"/>
      <c r="L110" s="500"/>
      <c r="M110" s="500"/>
      <c r="N110" s="500"/>
      <c r="O110" s="500"/>
      <c r="P110" s="500"/>
      <c r="Q110" s="500"/>
      <c r="R110" s="500"/>
      <c r="S110" s="500"/>
      <c r="T110" s="500"/>
      <c r="U110" s="500"/>
      <c r="V110" s="504"/>
      <c r="W110" s="506"/>
      <c r="X110" s="327" t="s">
        <v>196</v>
      </c>
      <c r="Y110" s="318" t="s">
        <v>186</v>
      </c>
      <c r="Z110" s="318" t="s">
        <v>178</v>
      </c>
      <c r="AA110" s="327" t="s">
        <v>200</v>
      </c>
      <c r="AB110" s="457"/>
      <c r="AC110" s="462"/>
      <c r="AD110" s="322">
        <f t="shared" si="1"/>
        <v>0</v>
      </c>
      <c r="AE110" s="500"/>
      <c r="AF110" s="500"/>
      <c r="AG110" s="502"/>
      <c r="AH110" s="500"/>
    </row>
    <row r="111" spans="1:34" s="284" customFormat="1" ht="40.5" x14ac:dyDescent="0.2">
      <c r="A111" s="504"/>
      <c r="B111" s="504"/>
      <c r="C111" s="500"/>
      <c r="D111" s="504"/>
      <c r="E111" s="500"/>
      <c r="F111" s="500"/>
      <c r="G111" s="500"/>
      <c r="H111" s="500"/>
      <c r="I111" s="500"/>
      <c r="J111" s="500"/>
      <c r="K111" s="500"/>
      <c r="L111" s="500"/>
      <c r="M111" s="500"/>
      <c r="N111" s="500"/>
      <c r="O111" s="500"/>
      <c r="P111" s="500"/>
      <c r="Q111" s="500"/>
      <c r="R111" s="500"/>
      <c r="S111" s="500"/>
      <c r="T111" s="500"/>
      <c r="U111" s="500"/>
      <c r="V111" s="504"/>
      <c r="W111" s="506"/>
      <c r="X111" s="327" t="s">
        <v>217</v>
      </c>
      <c r="Y111" s="318" t="s">
        <v>186</v>
      </c>
      <c r="Z111" s="318" t="s">
        <v>178</v>
      </c>
      <c r="AA111" s="327"/>
      <c r="AB111" s="457"/>
      <c r="AC111" s="462"/>
      <c r="AD111" s="365">
        <f t="shared" si="1"/>
        <v>0</v>
      </c>
      <c r="AE111" s="500"/>
      <c r="AF111" s="500"/>
      <c r="AG111" s="503"/>
      <c r="AH111" s="500"/>
    </row>
    <row r="112" spans="1:34" s="284" customFormat="1" ht="13.5" x14ac:dyDescent="0.2">
      <c r="A112" s="512" t="s">
        <v>347</v>
      </c>
      <c r="B112" s="504" t="s">
        <v>215</v>
      </c>
      <c r="C112" s="505">
        <v>169</v>
      </c>
      <c r="D112" s="504" t="s">
        <v>190</v>
      </c>
      <c r="E112" s="500">
        <v>72</v>
      </c>
      <c r="F112" s="500">
        <v>226</v>
      </c>
      <c r="G112" s="500"/>
      <c r="H112" s="500"/>
      <c r="I112" s="500"/>
      <c r="J112" s="500"/>
      <c r="K112" s="500"/>
      <c r="L112" s="500"/>
      <c r="M112" s="500">
        <v>20</v>
      </c>
      <c r="N112" s="500">
        <v>4</v>
      </c>
      <c r="O112" s="500">
        <v>12</v>
      </c>
      <c r="P112" s="500"/>
      <c r="Q112" s="500" t="s">
        <v>20</v>
      </c>
      <c r="R112" s="500" t="s">
        <v>177</v>
      </c>
      <c r="S112" s="500" t="s">
        <v>178</v>
      </c>
      <c r="T112" s="500" t="s">
        <v>181</v>
      </c>
      <c r="U112" s="500" t="s">
        <v>21</v>
      </c>
      <c r="V112" s="504" t="s">
        <v>219</v>
      </c>
      <c r="W112" s="506">
        <v>1.6387308837300001</v>
      </c>
      <c r="X112" s="327" t="s">
        <v>179</v>
      </c>
      <c r="Y112" s="318" t="s">
        <v>186</v>
      </c>
      <c r="Z112" s="318" t="s">
        <v>178</v>
      </c>
      <c r="AA112" s="327"/>
      <c r="AB112" s="457"/>
      <c r="AC112" s="462"/>
      <c r="AD112" s="322">
        <f t="shared" si="1"/>
        <v>0</v>
      </c>
      <c r="AE112" s="500">
        <v>240</v>
      </c>
      <c r="AF112" s="500">
        <v>99</v>
      </c>
      <c r="AG112" s="509" t="s">
        <v>22</v>
      </c>
      <c r="AH112" s="500">
        <v>7</v>
      </c>
    </row>
    <row r="113" spans="1:34" s="284" customFormat="1" ht="40.5" x14ac:dyDescent="0.2">
      <c r="A113" s="504"/>
      <c r="B113" s="504"/>
      <c r="C113" s="500"/>
      <c r="D113" s="504"/>
      <c r="E113" s="500"/>
      <c r="F113" s="500"/>
      <c r="G113" s="500"/>
      <c r="H113" s="500"/>
      <c r="I113" s="500"/>
      <c r="J113" s="500"/>
      <c r="K113" s="500"/>
      <c r="L113" s="500"/>
      <c r="M113" s="500"/>
      <c r="N113" s="500"/>
      <c r="O113" s="500"/>
      <c r="P113" s="500"/>
      <c r="Q113" s="500"/>
      <c r="R113" s="500"/>
      <c r="S113" s="500"/>
      <c r="T113" s="500"/>
      <c r="U113" s="500"/>
      <c r="V113" s="504"/>
      <c r="W113" s="506"/>
      <c r="X113" s="327" t="s">
        <v>196</v>
      </c>
      <c r="Y113" s="318" t="s">
        <v>186</v>
      </c>
      <c r="Z113" s="318" t="s">
        <v>178</v>
      </c>
      <c r="AA113" s="327" t="s">
        <v>200</v>
      </c>
      <c r="AB113" s="457"/>
      <c r="AC113" s="462"/>
      <c r="AD113" s="322">
        <f t="shared" si="1"/>
        <v>0</v>
      </c>
      <c r="AE113" s="500"/>
      <c r="AF113" s="500"/>
      <c r="AG113" s="502"/>
      <c r="AH113" s="500"/>
    </row>
    <row r="114" spans="1:34" s="284" customFormat="1" ht="40.5" x14ac:dyDescent="0.2">
      <c r="A114" s="504"/>
      <c r="B114" s="504"/>
      <c r="C114" s="500"/>
      <c r="D114" s="504"/>
      <c r="E114" s="500"/>
      <c r="F114" s="500"/>
      <c r="G114" s="500"/>
      <c r="H114" s="500"/>
      <c r="I114" s="500"/>
      <c r="J114" s="500"/>
      <c r="K114" s="500"/>
      <c r="L114" s="500"/>
      <c r="M114" s="500"/>
      <c r="N114" s="500"/>
      <c r="O114" s="500"/>
      <c r="P114" s="500"/>
      <c r="Q114" s="500"/>
      <c r="R114" s="500"/>
      <c r="S114" s="500"/>
      <c r="T114" s="500"/>
      <c r="U114" s="500"/>
      <c r="V114" s="504"/>
      <c r="W114" s="506"/>
      <c r="X114" s="327" t="s">
        <v>217</v>
      </c>
      <c r="Y114" s="318" t="s">
        <v>186</v>
      </c>
      <c r="Z114" s="318" t="s">
        <v>178</v>
      </c>
      <c r="AA114" s="327"/>
      <c r="AB114" s="457"/>
      <c r="AC114" s="462"/>
      <c r="AD114" s="365">
        <f t="shared" si="1"/>
        <v>0</v>
      </c>
      <c r="AE114" s="500"/>
      <c r="AF114" s="500"/>
      <c r="AG114" s="503"/>
      <c r="AH114" s="500"/>
    </row>
    <row r="115" spans="1:34" s="284" customFormat="1" ht="13.5" x14ac:dyDescent="0.2">
      <c r="A115" s="512" t="s">
        <v>347</v>
      </c>
      <c r="B115" s="504" t="s">
        <v>215</v>
      </c>
      <c r="C115" s="505">
        <v>170</v>
      </c>
      <c r="D115" s="504" t="s">
        <v>190</v>
      </c>
      <c r="E115" s="500">
        <v>70</v>
      </c>
      <c r="F115" s="500">
        <v>220</v>
      </c>
      <c r="G115" s="500"/>
      <c r="H115" s="500"/>
      <c r="I115" s="500"/>
      <c r="J115" s="500"/>
      <c r="K115" s="500"/>
      <c r="L115" s="500"/>
      <c r="M115" s="500">
        <v>23</v>
      </c>
      <c r="N115" s="500">
        <v>5</v>
      </c>
      <c r="O115" s="500">
        <v>13</v>
      </c>
      <c r="P115" s="500"/>
      <c r="Q115" s="500" t="s">
        <v>20</v>
      </c>
      <c r="R115" s="500" t="s">
        <v>177</v>
      </c>
      <c r="S115" s="500" t="s">
        <v>178</v>
      </c>
      <c r="T115" s="500" t="s">
        <v>178</v>
      </c>
      <c r="U115" s="500" t="s">
        <v>181</v>
      </c>
      <c r="V115" s="504" t="s">
        <v>353</v>
      </c>
      <c r="W115" s="506">
        <v>1.77994333789</v>
      </c>
      <c r="X115" s="327" t="s">
        <v>179</v>
      </c>
      <c r="Y115" s="318" t="s">
        <v>180</v>
      </c>
      <c r="Z115" s="318" t="s">
        <v>181</v>
      </c>
      <c r="AA115" s="327"/>
      <c r="AB115" s="457"/>
      <c r="AC115" s="462"/>
      <c r="AD115" s="322">
        <f t="shared" si="1"/>
        <v>0</v>
      </c>
      <c r="AE115" s="500">
        <v>299</v>
      </c>
      <c r="AF115" s="500">
        <v>96</v>
      </c>
      <c r="AG115" s="501" t="s">
        <v>22</v>
      </c>
      <c r="AH115" s="500">
        <v>5</v>
      </c>
    </row>
    <row r="116" spans="1:34" s="284" customFormat="1" ht="27" x14ac:dyDescent="0.2">
      <c r="A116" s="504"/>
      <c r="B116" s="504"/>
      <c r="C116" s="500"/>
      <c r="D116" s="504"/>
      <c r="E116" s="500"/>
      <c r="F116" s="500"/>
      <c r="G116" s="500"/>
      <c r="H116" s="500"/>
      <c r="I116" s="500"/>
      <c r="J116" s="500"/>
      <c r="K116" s="500"/>
      <c r="L116" s="500"/>
      <c r="M116" s="500"/>
      <c r="N116" s="500"/>
      <c r="O116" s="500"/>
      <c r="P116" s="500"/>
      <c r="Q116" s="500"/>
      <c r="R116" s="500"/>
      <c r="S116" s="500"/>
      <c r="T116" s="500"/>
      <c r="U116" s="500"/>
      <c r="V116" s="504"/>
      <c r="W116" s="506"/>
      <c r="X116" s="327" t="s">
        <v>224</v>
      </c>
      <c r="Y116" s="318" t="s">
        <v>180</v>
      </c>
      <c r="Z116" s="318" t="s">
        <v>181</v>
      </c>
      <c r="AA116" s="327"/>
      <c r="AB116" s="457"/>
      <c r="AC116" s="462"/>
      <c r="AD116" s="322">
        <f t="shared" si="1"/>
        <v>0</v>
      </c>
      <c r="AE116" s="500"/>
      <c r="AF116" s="500"/>
      <c r="AG116" s="503"/>
      <c r="AH116" s="500"/>
    </row>
    <row r="117" spans="1:34" s="284" customFormat="1" ht="13.5" x14ac:dyDescent="0.2">
      <c r="A117" s="512" t="s">
        <v>347</v>
      </c>
      <c r="B117" s="504" t="s">
        <v>215</v>
      </c>
      <c r="C117" s="505">
        <v>171</v>
      </c>
      <c r="D117" s="504" t="s">
        <v>190</v>
      </c>
      <c r="E117" s="500">
        <v>65</v>
      </c>
      <c r="F117" s="500">
        <v>204</v>
      </c>
      <c r="G117" s="500"/>
      <c r="H117" s="500"/>
      <c r="I117" s="500"/>
      <c r="J117" s="500"/>
      <c r="K117" s="500"/>
      <c r="L117" s="500"/>
      <c r="M117" s="500">
        <v>25</v>
      </c>
      <c r="N117" s="500">
        <v>5</v>
      </c>
      <c r="O117" s="500">
        <v>13</v>
      </c>
      <c r="P117" s="500"/>
      <c r="Q117" s="500" t="s">
        <v>20</v>
      </c>
      <c r="R117" s="500" t="s">
        <v>177</v>
      </c>
      <c r="S117" s="500" t="s">
        <v>178</v>
      </c>
      <c r="T117" s="500" t="s">
        <v>178</v>
      </c>
      <c r="U117" s="500" t="s">
        <v>181</v>
      </c>
      <c r="V117" s="504" t="s">
        <v>353</v>
      </c>
      <c r="W117" s="506">
        <v>1.5981930766400001</v>
      </c>
      <c r="X117" s="327" t="s">
        <v>179</v>
      </c>
      <c r="Y117" s="318" t="s">
        <v>180</v>
      </c>
      <c r="Z117" s="318" t="s">
        <v>181</v>
      </c>
      <c r="AA117" s="327"/>
      <c r="AB117" s="457"/>
      <c r="AC117" s="462"/>
      <c r="AD117" s="322">
        <f t="shared" si="1"/>
        <v>0</v>
      </c>
      <c r="AE117" s="500">
        <v>325</v>
      </c>
      <c r="AF117" s="500">
        <v>89</v>
      </c>
      <c r="AG117" s="509" t="s">
        <v>22</v>
      </c>
      <c r="AH117" s="500">
        <v>5</v>
      </c>
    </row>
    <row r="118" spans="1:34" s="284" customFormat="1" ht="27" x14ac:dyDescent="0.2">
      <c r="A118" s="504"/>
      <c r="B118" s="504"/>
      <c r="C118" s="500"/>
      <c r="D118" s="504"/>
      <c r="E118" s="500"/>
      <c r="F118" s="500"/>
      <c r="G118" s="500"/>
      <c r="H118" s="500"/>
      <c r="I118" s="500"/>
      <c r="J118" s="500"/>
      <c r="K118" s="500"/>
      <c r="L118" s="500"/>
      <c r="M118" s="500"/>
      <c r="N118" s="500"/>
      <c r="O118" s="500"/>
      <c r="P118" s="500"/>
      <c r="Q118" s="500"/>
      <c r="R118" s="500"/>
      <c r="S118" s="500"/>
      <c r="T118" s="500"/>
      <c r="U118" s="500"/>
      <c r="V118" s="504"/>
      <c r="W118" s="506"/>
      <c r="X118" s="327" t="s">
        <v>224</v>
      </c>
      <c r="Y118" s="318" t="s">
        <v>180</v>
      </c>
      <c r="Z118" s="318" t="s">
        <v>181</v>
      </c>
      <c r="AA118" s="327"/>
      <c r="AB118" s="457"/>
      <c r="AC118" s="462"/>
      <c r="AD118" s="322">
        <f t="shared" si="1"/>
        <v>0</v>
      </c>
      <c r="AE118" s="500"/>
      <c r="AF118" s="500"/>
      <c r="AG118" s="503"/>
      <c r="AH118" s="500"/>
    </row>
    <row r="119" spans="1:34" s="284" customFormat="1" ht="13.5" x14ac:dyDescent="0.2">
      <c r="A119" s="512" t="s">
        <v>347</v>
      </c>
      <c r="B119" s="504" t="s">
        <v>215</v>
      </c>
      <c r="C119" s="505">
        <v>172</v>
      </c>
      <c r="D119" s="504" t="s">
        <v>190</v>
      </c>
      <c r="E119" s="500">
        <v>92</v>
      </c>
      <c r="F119" s="500">
        <v>289</v>
      </c>
      <c r="G119" s="500"/>
      <c r="H119" s="500"/>
      <c r="I119" s="500"/>
      <c r="J119" s="500"/>
      <c r="K119" s="500"/>
      <c r="L119" s="500"/>
      <c r="M119" s="500">
        <v>27</v>
      </c>
      <c r="N119" s="500">
        <v>4</v>
      </c>
      <c r="O119" s="500">
        <v>16</v>
      </c>
      <c r="P119" s="500"/>
      <c r="Q119" s="500" t="s">
        <v>20</v>
      </c>
      <c r="R119" s="500" t="s">
        <v>177</v>
      </c>
      <c r="S119" s="500" t="s">
        <v>178</v>
      </c>
      <c r="T119" s="500" t="s">
        <v>181</v>
      </c>
      <c r="U119" s="500" t="s">
        <v>181</v>
      </c>
      <c r="V119" s="504" t="s">
        <v>353</v>
      </c>
      <c r="W119" s="506">
        <v>3.2306713609500002</v>
      </c>
      <c r="X119" s="327" t="s">
        <v>179</v>
      </c>
      <c r="Y119" s="318" t="s">
        <v>180</v>
      </c>
      <c r="Z119" s="318" t="s">
        <v>181</v>
      </c>
      <c r="AA119" s="327"/>
      <c r="AB119" s="457"/>
      <c r="AC119" s="462"/>
      <c r="AD119" s="322">
        <f t="shared" si="1"/>
        <v>0</v>
      </c>
      <c r="AE119" s="500">
        <v>432</v>
      </c>
      <c r="AF119" s="500">
        <v>126</v>
      </c>
      <c r="AG119" s="501" t="s">
        <v>22</v>
      </c>
      <c r="AH119" s="500">
        <v>6</v>
      </c>
    </row>
    <row r="120" spans="1:34" s="284" customFormat="1" ht="40.5" x14ac:dyDescent="0.2">
      <c r="A120" s="504"/>
      <c r="B120" s="504"/>
      <c r="C120" s="500"/>
      <c r="D120" s="504"/>
      <c r="E120" s="500"/>
      <c r="F120" s="500"/>
      <c r="G120" s="500"/>
      <c r="H120" s="500"/>
      <c r="I120" s="500"/>
      <c r="J120" s="500"/>
      <c r="K120" s="500"/>
      <c r="L120" s="500"/>
      <c r="M120" s="500"/>
      <c r="N120" s="500"/>
      <c r="O120" s="500"/>
      <c r="P120" s="500"/>
      <c r="Q120" s="500"/>
      <c r="R120" s="500"/>
      <c r="S120" s="500"/>
      <c r="T120" s="500"/>
      <c r="U120" s="500"/>
      <c r="V120" s="504"/>
      <c r="W120" s="506"/>
      <c r="X120" s="327" t="s">
        <v>196</v>
      </c>
      <c r="Y120" s="318" t="s">
        <v>180</v>
      </c>
      <c r="Z120" s="318" t="s">
        <v>181</v>
      </c>
      <c r="AA120" s="327" t="s">
        <v>200</v>
      </c>
      <c r="AB120" s="457"/>
      <c r="AC120" s="462"/>
      <c r="AD120" s="322">
        <f t="shared" si="1"/>
        <v>0</v>
      </c>
      <c r="AE120" s="500"/>
      <c r="AF120" s="500"/>
      <c r="AG120" s="502"/>
      <c r="AH120" s="500"/>
    </row>
    <row r="121" spans="1:34" s="284" customFormat="1" ht="27" x14ac:dyDescent="0.2">
      <c r="A121" s="504"/>
      <c r="B121" s="504"/>
      <c r="C121" s="500"/>
      <c r="D121" s="504"/>
      <c r="E121" s="500"/>
      <c r="F121" s="500"/>
      <c r="G121" s="500"/>
      <c r="H121" s="500"/>
      <c r="I121" s="500"/>
      <c r="J121" s="500"/>
      <c r="K121" s="500"/>
      <c r="L121" s="500"/>
      <c r="M121" s="500"/>
      <c r="N121" s="500"/>
      <c r="O121" s="500"/>
      <c r="P121" s="500"/>
      <c r="Q121" s="500"/>
      <c r="R121" s="500"/>
      <c r="S121" s="500"/>
      <c r="T121" s="500"/>
      <c r="U121" s="500"/>
      <c r="V121" s="504"/>
      <c r="W121" s="506"/>
      <c r="X121" s="327" t="s">
        <v>224</v>
      </c>
      <c r="Y121" s="318" t="s">
        <v>180</v>
      </c>
      <c r="Z121" s="318" t="s">
        <v>181</v>
      </c>
      <c r="AA121" s="327"/>
      <c r="AB121" s="457"/>
      <c r="AC121" s="462"/>
      <c r="AD121" s="322">
        <f t="shared" si="1"/>
        <v>0</v>
      </c>
      <c r="AE121" s="500"/>
      <c r="AF121" s="500"/>
      <c r="AG121" s="503"/>
      <c r="AH121" s="500"/>
    </row>
    <row r="122" spans="1:34" s="284" customFormat="1" ht="13.5" x14ac:dyDescent="0.2">
      <c r="A122" s="512" t="s">
        <v>347</v>
      </c>
      <c r="B122" s="504" t="s">
        <v>215</v>
      </c>
      <c r="C122" s="505">
        <v>173</v>
      </c>
      <c r="D122" s="504" t="s">
        <v>190</v>
      </c>
      <c r="E122" s="500">
        <v>58</v>
      </c>
      <c r="F122" s="500">
        <v>182</v>
      </c>
      <c r="G122" s="500"/>
      <c r="H122" s="500"/>
      <c r="I122" s="500"/>
      <c r="J122" s="500"/>
      <c r="K122" s="500"/>
      <c r="L122" s="500"/>
      <c r="M122" s="500">
        <v>25</v>
      </c>
      <c r="N122" s="500">
        <v>5</v>
      </c>
      <c r="O122" s="500">
        <v>11</v>
      </c>
      <c r="P122" s="500"/>
      <c r="Q122" s="500" t="s">
        <v>20</v>
      </c>
      <c r="R122" s="500" t="s">
        <v>177</v>
      </c>
      <c r="S122" s="500" t="s">
        <v>178</v>
      </c>
      <c r="T122" s="500" t="s">
        <v>178</v>
      </c>
      <c r="U122" s="500" t="s">
        <v>181</v>
      </c>
      <c r="V122" s="504" t="s">
        <v>353</v>
      </c>
      <c r="W122" s="506">
        <v>1.26830721708</v>
      </c>
      <c r="X122" s="327" t="s">
        <v>179</v>
      </c>
      <c r="Y122" s="318" t="s">
        <v>180</v>
      </c>
      <c r="Z122" s="318" t="s">
        <v>181</v>
      </c>
      <c r="AA122" s="327"/>
      <c r="AB122" s="457"/>
      <c r="AC122" s="462"/>
      <c r="AD122" s="322">
        <f t="shared" si="1"/>
        <v>0</v>
      </c>
      <c r="AE122" s="500">
        <v>275</v>
      </c>
      <c r="AF122" s="500">
        <v>80</v>
      </c>
      <c r="AG122" s="501" t="s">
        <v>22</v>
      </c>
      <c r="AH122" s="500">
        <v>5</v>
      </c>
    </row>
    <row r="123" spans="1:34" s="284" customFormat="1" ht="27" x14ac:dyDescent="0.2">
      <c r="A123" s="504"/>
      <c r="B123" s="504"/>
      <c r="C123" s="500"/>
      <c r="D123" s="504"/>
      <c r="E123" s="500"/>
      <c r="F123" s="500"/>
      <c r="G123" s="500"/>
      <c r="H123" s="500"/>
      <c r="I123" s="500"/>
      <c r="J123" s="500"/>
      <c r="K123" s="500"/>
      <c r="L123" s="500"/>
      <c r="M123" s="500"/>
      <c r="N123" s="500"/>
      <c r="O123" s="500"/>
      <c r="P123" s="500"/>
      <c r="Q123" s="500"/>
      <c r="R123" s="500"/>
      <c r="S123" s="500"/>
      <c r="T123" s="500"/>
      <c r="U123" s="500"/>
      <c r="V123" s="504"/>
      <c r="W123" s="506"/>
      <c r="X123" s="327" t="s">
        <v>224</v>
      </c>
      <c r="Y123" s="318" t="s">
        <v>180</v>
      </c>
      <c r="Z123" s="318" t="s">
        <v>181</v>
      </c>
      <c r="AA123" s="327"/>
      <c r="AB123" s="457"/>
      <c r="AC123" s="462"/>
      <c r="AD123" s="322">
        <f t="shared" si="1"/>
        <v>0</v>
      </c>
      <c r="AE123" s="500"/>
      <c r="AF123" s="500"/>
      <c r="AG123" s="503"/>
      <c r="AH123" s="500"/>
    </row>
    <row r="124" spans="1:34" s="284" customFormat="1" ht="13.5" x14ac:dyDescent="0.2">
      <c r="A124" s="504" t="s">
        <v>347</v>
      </c>
      <c r="B124" s="504" t="s">
        <v>215</v>
      </c>
      <c r="C124" s="505">
        <v>174</v>
      </c>
      <c r="D124" s="504" t="s">
        <v>152</v>
      </c>
      <c r="E124" s="500">
        <v>14</v>
      </c>
      <c r="F124" s="500">
        <v>44</v>
      </c>
      <c r="G124" s="500"/>
      <c r="H124" s="500"/>
      <c r="I124" s="500"/>
      <c r="J124" s="500"/>
      <c r="K124" s="500"/>
      <c r="L124" s="500"/>
      <c r="M124" s="500">
        <v>7</v>
      </c>
      <c r="N124" s="500">
        <v>2</v>
      </c>
      <c r="O124" s="500">
        <v>5</v>
      </c>
      <c r="P124" s="500"/>
      <c r="Q124" s="500" t="s">
        <v>21</v>
      </c>
      <c r="R124" s="500" t="s">
        <v>177</v>
      </c>
      <c r="S124" s="500" t="s">
        <v>178</v>
      </c>
      <c r="T124" s="500" t="s">
        <v>178</v>
      </c>
      <c r="U124" s="500" t="s">
        <v>181</v>
      </c>
      <c r="V124" s="504" t="s">
        <v>353</v>
      </c>
      <c r="W124" s="506">
        <v>2.0259920520600001E-2</v>
      </c>
      <c r="X124" s="327" t="s">
        <v>179</v>
      </c>
      <c r="Y124" s="318" t="s">
        <v>186</v>
      </c>
      <c r="Z124" s="318" t="s">
        <v>178</v>
      </c>
      <c r="AA124" s="327"/>
      <c r="AB124" s="457"/>
      <c r="AC124" s="462"/>
      <c r="AD124" s="322">
        <f t="shared" si="1"/>
        <v>0</v>
      </c>
      <c r="AE124" s="500">
        <v>35</v>
      </c>
      <c r="AF124" s="500">
        <v>19</v>
      </c>
      <c r="AG124" s="509" t="s">
        <v>22</v>
      </c>
      <c r="AH124" s="500">
        <v>5</v>
      </c>
    </row>
    <row r="125" spans="1:34" s="284" customFormat="1" ht="27" x14ac:dyDescent="0.2">
      <c r="A125" s="504"/>
      <c r="B125" s="504"/>
      <c r="C125" s="500"/>
      <c r="D125" s="504"/>
      <c r="E125" s="500"/>
      <c r="F125" s="500"/>
      <c r="G125" s="500"/>
      <c r="H125" s="500"/>
      <c r="I125" s="500"/>
      <c r="J125" s="500"/>
      <c r="K125" s="500"/>
      <c r="L125" s="500"/>
      <c r="M125" s="500"/>
      <c r="N125" s="500"/>
      <c r="O125" s="500"/>
      <c r="P125" s="500"/>
      <c r="Q125" s="500"/>
      <c r="R125" s="500"/>
      <c r="S125" s="500"/>
      <c r="T125" s="500"/>
      <c r="U125" s="500"/>
      <c r="V125" s="504"/>
      <c r="W125" s="506"/>
      <c r="X125" s="327" t="s">
        <v>224</v>
      </c>
      <c r="Y125" s="318" t="s">
        <v>186</v>
      </c>
      <c r="Z125" s="318" t="s">
        <v>178</v>
      </c>
      <c r="AA125" s="327"/>
      <c r="AB125" s="457"/>
      <c r="AC125" s="462"/>
      <c r="AD125" s="322">
        <f t="shared" si="1"/>
        <v>0</v>
      </c>
      <c r="AE125" s="500"/>
      <c r="AF125" s="500"/>
      <c r="AG125" s="503"/>
      <c r="AH125" s="500"/>
    </row>
    <row r="126" spans="1:34" s="284" customFormat="1" ht="13.5" x14ac:dyDescent="0.2">
      <c r="A126" s="512" t="s">
        <v>347</v>
      </c>
      <c r="B126" s="504" t="s">
        <v>215</v>
      </c>
      <c r="C126" s="505">
        <v>176</v>
      </c>
      <c r="D126" s="504" t="s">
        <v>155</v>
      </c>
      <c r="E126" s="500">
        <v>72</v>
      </c>
      <c r="F126" s="500">
        <v>226</v>
      </c>
      <c r="G126" s="500"/>
      <c r="H126" s="500"/>
      <c r="I126" s="500"/>
      <c r="J126" s="500"/>
      <c r="K126" s="500"/>
      <c r="L126" s="500"/>
      <c r="M126" s="500">
        <v>21</v>
      </c>
      <c r="N126" s="500">
        <v>5</v>
      </c>
      <c r="O126" s="500">
        <v>17</v>
      </c>
      <c r="P126" s="500"/>
      <c r="Q126" s="500" t="s">
        <v>20</v>
      </c>
      <c r="R126" s="500" t="s">
        <v>177</v>
      </c>
      <c r="S126" s="500" t="s">
        <v>178</v>
      </c>
      <c r="T126" s="500" t="s">
        <v>21</v>
      </c>
      <c r="U126" s="500" t="s">
        <v>21</v>
      </c>
      <c r="V126" s="504" t="s">
        <v>219</v>
      </c>
      <c r="W126" s="506">
        <v>1.72066742791</v>
      </c>
      <c r="X126" s="327" t="s">
        <v>179</v>
      </c>
      <c r="Y126" s="318" t="s">
        <v>186</v>
      </c>
      <c r="Z126" s="318" t="s">
        <v>178</v>
      </c>
      <c r="AA126" s="327"/>
      <c r="AB126" s="457"/>
      <c r="AC126" s="462"/>
      <c r="AD126" s="322">
        <f t="shared" si="1"/>
        <v>0</v>
      </c>
      <c r="AE126" s="500">
        <v>357</v>
      </c>
      <c r="AF126" s="500">
        <v>99</v>
      </c>
      <c r="AG126" s="501" t="s">
        <v>22</v>
      </c>
      <c r="AH126" s="500">
        <v>8</v>
      </c>
    </row>
    <row r="127" spans="1:34" s="284" customFormat="1" ht="40.5" x14ac:dyDescent="0.2">
      <c r="A127" s="504"/>
      <c r="B127" s="504"/>
      <c r="C127" s="500"/>
      <c r="D127" s="504"/>
      <c r="E127" s="500"/>
      <c r="F127" s="500"/>
      <c r="G127" s="500"/>
      <c r="H127" s="500"/>
      <c r="I127" s="500"/>
      <c r="J127" s="500"/>
      <c r="K127" s="500"/>
      <c r="L127" s="500"/>
      <c r="M127" s="500"/>
      <c r="N127" s="500"/>
      <c r="O127" s="500"/>
      <c r="P127" s="500"/>
      <c r="Q127" s="500"/>
      <c r="R127" s="500"/>
      <c r="S127" s="500"/>
      <c r="T127" s="500"/>
      <c r="U127" s="500"/>
      <c r="V127" s="504"/>
      <c r="W127" s="506"/>
      <c r="X127" s="327" t="s">
        <v>196</v>
      </c>
      <c r="Y127" s="318" t="s">
        <v>186</v>
      </c>
      <c r="Z127" s="318" t="s">
        <v>178</v>
      </c>
      <c r="AA127" s="327" t="s">
        <v>200</v>
      </c>
      <c r="AB127" s="457"/>
      <c r="AC127" s="462"/>
      <c r="AD127" s="322">
        <f t="shared" si="1"/>
        <v>0</v>
      </c>
      <c r="AE127" s="500"/>
      <c r="AF127" s="500"/>
      <c r="AG127" s="502"/>
      <c r="AH127" s="500"/>
    </row>
    <row r="128" spans="1:34" s="284" customFormat="1" ht="40.5" x14ac:dyDescent="0.2">
      <c r="A128" s="504"/>
      <c r="B128" s="504"/>
      <c r="C128" s="500"/>
      <c r="D128" s="504"/>
      <c r="E128" s="500"/>
      <c r="F128" s="500"/>
      <c r="G128" s="500"/>
      <c r="H128" s="500"/>
      <c r="I128" s="500"/>
      <c r="J128" s="500"/>
      <c r="K128" s="500"/>
      <c r="L128" s="500"/>
      <c r="M128" s="500"/>
      <c r="N128" s="500"/>
      <c r="O128" s="500"/>
      <c r="P128" s="500"/>
      <c r="Q128" s="500"/>
      <c r="R128" s="500"/>
      <c r="S128" s="500"/>
      <c r="T128" s="500"/>
      <c r="U128" s="500"/>
      <c r="V128" s="504"/>
      <c r="W128" s="506"/>
      <c r="X128" s="327" t="s">
        <v>217</v>
      </c>
      <c r="Y128" s="318" t="s">
        <v>186</v>
      </c>
      <c r="Z128" s="318" t="s">
        <v>178</v>
      </c>
      <c r="AA128" s="327"/>
      <c r="AB128" s="457"/>
      <c r="AC128" s="462"/>
      <c r="AD128" s="365">
        <f t="shared" si="1"/>
        <v>0</v>
      </c>
      <c r="AE128" s="500"/>
      <c r="AF128" s="500"/>
      <c r="AG128" s="503"/>
      <c r="AH128" s="500"/>
    </row>
    <row r="129" spans="1:34" s="284" customFormat="1" ht="13.5" x14ac:dyDescent="0.2">
      <c r="A129" s="512" t="s">
        <v>347</v>
      </c>
      <c r="B129" s="504" t="s">
        <v>215</v>
      </c>
      <c r="C129" s="505">
        <v>177</v>
      </c>
      <c r="D129" s="504" t="s">
        <v>190</v>
      </c>
      <c r="E129" s="500">
        <v>66</v>
      </c>
      <c r="F129" s="500">
        <v>207</v>
      </c>
      <c r="G129" s="500"/>
      <c r="H129" s="500"/>
      <c r="I129" s="500"/>
      <c r="J129" s="500"/>
      <c r="K129" s="500"/>
      <c r="L129" s="500"/>
      <c r="M129" s="500">
        <v>24</v>
      </c>
      <c r="N129" s="500">
        <v>5</v>
      </c>
      <c r="O129" s="500">
        <v>13</v>
      </c>
      <c r="P129" s="500"/>
      <c r="Q129" s="500" t="s">
        <v>20</v>
      </c>
      <c r="R129" s="500" t="s">
        <v>177</v>
      </c>
      <c r="S129" s="500" t="s">
        <v>181</v>
      </c>
      <c r="T129" s="500" t="s">
        <v>181</v>
      </c>
      <c r="U129" s="500" t="s">
        <v>21</v>
      </c>
      <c r="V129" s="504" t="s">
        <v>239</v>
      </c>
      <c r="W129" s="506">
        <v>1.6484530609600001</v>
      </c>
      <c r="X129" s="327" t="s">
        <v>179</v>
      </c>
      <c r="Y129" s="318" t="s">
        <v>186</v>
      </c>
      <c r="Z129" s="318" t="s">
        <v>178</v>
      </c>
      <c r="AA129" s="327"/>
      <c r="AB129" s="457"/>
      <c r="AC129" s="462"/>
      <c r="AD129" s="322">
        <f t="shared" si="1"/>
        <v>0</v>
      </c>
      <c r="AE129" s="500">
        <v>312</v>
      </c>
      <c r="AF129" s="500">
        <v>91</v>
      </c>
      <c r="AG129" s="501" t="s">
        <v>22</v>
      </c>
      <c r="AH129" s="500">
        <v>8</v>
      </c>
    </row>
    <row r="130" spans="1:34" s="284" customFormat="1" ht="27" x14ac:dyDescent="0.2">
      <c r="A130" s="504"/>
      <c r="B130" s="504"/>
      <c r="C130" s="500"/>
      <c r="D130" s="504"/>
      <c r="E130" s="500"/>
      <c r="F130" s="500"/>
      <c r="G130" s="500"/>
      <c r="H130" s="500"/>
      <c r="I130" s="500"/>
      <c r="J130" s="500"/>
      <c r="K130" s="500"/>
      <c r="L130" s="500"/>
      <c r="M130" s="500"/>
      <c r="N130" s="500"/>
      <c r="O130" s="500"/>
      <c r="P130" s="500"/>
      <c r="Q130" s="500"/>
      <c r="R130" s="500"/>
      <c r="S130" s="500"/>
      <c r="T130" s="500"/>
      <c r="U130" s="500"/>
      <c r="V130" s="504"/>
      <c r="W130" s="506"/>
      <c r="X130" s="327" t="s">
        <v>231</v>
      </c>
      <c r="Y130" s="318"/>
      <c r="Z130" s="318" t="s">
        <v>178</v>
      </c>
      <c r="AA130" s="327" t="s">
        <v>232</v>
      </c>
      <c r="AB130" s="457"/>
      <c r="AC130" s="462"/>
      <c r="AD130" s="365">
        <f t="shared" si="1"/>
        <v>0</v>
      </c>
      <c r="AE130" s="500"/>
      <c r="AF130" s="500"/>
      <c r="AG130" s="503"/>
      <c r="AH130" s="500"/>
    </row>
    <row r="131" spans="1:34" s="284" customFormat="1" ht="27" x14ac:dyDescent="0.2">
      <c r="A131" s="307" t="s">
        <v>347</v>
      </c>
      <c r="B131" s="309" t="s">
        <v>215</v>
      </c>
      <c r="C131" s="311">
        <v>178</v>
      </c>
      <c r="D131" s="309" t="s">
        <v>190</v>
      </c>
      <c r="E131" s="306">
        <v>79</v>
      </c>
      <c r="F131" s="306">
        <v>248</v>
      </c>
      <c r="G131" s="306"/>
      <c r="H131" s="306"/>
      <c r="I131" s="306"/>
      <c r="J131" s="306"/>
      <c r="K131" s="306"/>
      <c r="L131" s="306"/>
      <c r="M131" s="306">
        <v>30</v>
      </c>
      <c r="N131" s="306">
        <v>4</v>
      </c>
      <c r="O131" s="306">
        <v>13</v>
      </c>
      <c r="P131" s="306"/>
      <c r="Q131" s="306" t="s">
        <v>20</v>
      </c>
      <c r="R131" s="306" t="s">
        <v>177</v>
      </c>
      <c r="S131" s="306" t="s">
        <v>178</v>
      </c>
      <c r="T131" s="306" t="s">
        <v>181</v>
      </c>
      <c r="U131" s="306" t="s">
        <v>181</v>
      </c>
      <c r="V131" s="309" t="s">
        <v>353</v>
      </c>
      <c r="W131" s="310">
        <v>2.37320357243</v>
      </c>
      <c r="X131" s="327" t="s">
        <v>179</v>
      </c>
      <c r="Y131" s="318" t="s">
        <v>180</v>
      </c>
      <c r="Z131" s="318" t="s">
        <v>181</v>
      </c>
      <c r="AA131" s="327"/>
      <c r="AB131" s="457"/>
      <c r="AC131" s="462"/>
      <c r="AD131" s="322">
        <f t="shared" si="1"/>
        <v>0</v>
      </c>
      <c r="AE131" s="306">
        <v>390</v>
      </c>
      <c r="AF131" s="306">
        <v>108</v>
      </c>
      <c r="AG131" s="283" t="s">
        <v>22</v>
      </c>
      <c r="AH131" s="306">
        <v>6</v>
      </c>
    </row>
    <row r="132" spans="1:34" s="284" customFormat="1" ht="13.5" x14ac:dyDescent="0.2">
      <c r="A132" s="512" t="s">
        <v>347</v>
      </c>
      <c r="B132" s="504" t="s">
        <v>215</v>
      </c>
      <c r="C132" s="505">
        <v>179</v>
      </c>
      <c r="D132" s="504" t="s">
        <v>150</v>
      </c>
      <c r="E132" s="500">
        <v>73</v>
      </c>
      <c r="F132" s="500">
        <v>229</v>
      </c>
      <c r="G132" s="500"/>
      <c r="H132" s="500"/>
      <c r="I132" s="500"/>
      <c r="J132" s="500"/>
      <c r="K132" s="500"/>
      <c r="L132" s="500"/>
      <c r="M132" s="500">
        <v>28</v>
      </c>
      <c r="N132" s="500">
        <v>5</v>
      </c>
      <c r="O132" s="500">
        <v>16</v>
      </c>
      <c r="P132" s="500"/>
      <c r="Q132" s="500" t="s">
        <v>20</v>
      </c>
      <c r="R132" s="500" t="s">
        <v>177</v>
      </c>
      <c r="S132" s="500" t="s">
        <v>178</v>
      </c>
      <c r="T132" s="500" t="s">
        <v>21</v>
      </c>
      <c r="U132" s="500" t="s">
        <v>21</v>
      </c>
      <c r="V132" s="504" t="s">
        <v>221</v>
      </c>
      <c r="W132" s="506">
        <v>2.0222262672900002</v>
      </c>
      <c r="X132" s="327" t="s">
        <v>179</v>
      </c>
      <c r="Y132" s="318" t="s">
        <v>186</v>
      </c>
      <c r="Z132" s="318" t="s">
        <v>178</v>
      </c>
      <c r="AA132" s="327"/>
      <c r="AB132" s="457"/>
      <c r="AC132" s="462"/>
      <c r="AD132" s="322">
        <f t="shared" ref="AD132:AD194" si="2">AB132+AC132</f>
        <v>0</v>
      </c>
      <c r="AE132" s="500">
        <v>448</v>
      </c>
      <c r="AF132" s="500">
        <v>100</v>
      </c>
      <c r="AG132" s="501" t="s">
        <v>22</v>
      </c>
      <c r="AH132" s="500">
        <v>8</v>
      </c>
    </row>
    <row r="133" spans="1:34" s="284" customFormat="1" ht="40.5" x14ac:dyDescent="0.2">
      <c r="A133" s="504"/>
      <c r="B133" s="504"/>
      <c r="C133" s="500"/>
      <c r="D133" s="504"/>
      <c r="E133" s="500"/>
      <c r="F133" s="500"/>
      <c r="G133" s="500"/>
      <c r="H133" s="500"/>
      <c r="I133" s="500"/>
      <c r="J133" s="500"/>
      <c r="K133" s="500"/>
      <c r="L133" s="500"/>
      <c r="M133" s="500"/>
      <c r="N133" s="500"/>
      <c r="O133" s="500"/>
      <c r="P133" s="500"/>
      <c r="Q133" s="500"/>
      <c r="R133" s="500"/>
      <c r="S133" s="500"/>
      <c r="T133" s="500"/>
      <c r="U133" s="500"/>
      <c r="V133" s="504"/>
      <c r="W133" s="506"/>
      <c r="X133" s="327" t="s">
        <v>196</v>
      </c>
      <c r="Y133" s="318" t="s">
        <v>186</v>
      </c>
      <c r="Z133" s="318" t="s">
        <v>178</v>
      </c>
      <c r="AA133" s="327" t="s">
        <v>200</v>
      </c>
      <c r="AB133" s="457"/>
      <c r="AC133" s="462"/>
      <c r="AD133" s="322">
        <f t="shared" si="2"/>
        <v>0</v>
      </c>
      <c r="AE133" s="500"/>
      <c r="AF133" s="500"/>
      <c r="AG133" s="502"/>
      <c r="AH133" s="500"/>
    </row>
    <row r="134" spans="1:34" s="284" customFormat="1" ht="40.5" x14ac:dyDescent="0.2">
      <c r="A134" s="504"/>
      <c r="B134" s="504"/>
      <c r="C134" s="500"/>
      <c r="D134" s="504"/>
      <c r="E134" s="500"/>
      <c r="F134" s="500"/>
      <c r="G134" s="500"/>
      <c r="H134" s="500"/>
      <c r="I134" s="500"/>
      <c r="J134" s="500"/>
      <c r="K134" s="500"/>
      <c r="L134" s="500"/>
      <c r="M134" s="500"/>
      <c r="N134" s="500"/>
      <c r="O134" s="500"/>
      <c r="P134" s="500"/>
      <c r="Q134" s="500"/>
      <c r="R134" s="500"/>
      <c r="S134" s="500"/>
      <c r="T134" s="500"/>
      <c r="U134" s="500"/>
      <c r="V134" s="504"/>
      <c r="W134" s="506"/>
      <c r="X134" s="327" t="s">
        <v>217</v>
      </c>
      <c r="Y134" s="318" t="s">
        <v>186</v>
      </c>
      <c r="Z134" s="318" t="s">
        <v>178</v>
      </c>
      <c r="AA134" s="327"/>
      <c r="AB134" s="457"/>
      <c r="AC134" s="462"/>
      <c r="AD134" s="365">
        <f t="shared" si="2"/>
        <v>0</v>
      </c>
      <c r="AE134" s="500"/>
      <c r="AF134" s="500"/>
      <c r="AG134" s="503"/>
      <c r="AH134" s="500"/>
    </row>
    <row r="135" spans="1:34" s="284" customFormat="1" ht="13.5" x14ac:dyDescent="0.2">
      <c r="A135" s="512" t="s">
        <v>347</v>
      </c>
      <c r="B135" s="504" t="s">
        <v>215</v>
      </c>
      <c r="C135" s="505">
        <v>180</v>
      </c>
      <c r="D135" s="504" t="s">
        <v>190</v>
      </c>
      <c r="E135" s="500">
        <v>73</v>
      </c>
      <c r="F135" s="500">
        <v>229</v>
      </c>
      <c r="G135" s="500"/>
      <c r="H135" s="500"/>
      <c r="I135" s="500"/>
      <c r="J135" s="500"/>
      <c r="K135" s="500"/>
      <c r="L135" s="500"/>
      <c r="M135" s="500">
        <v>26</v>
      </c>
      <c r="N135" s="500">
        <v>4</v>
      </c>
      <c r="O135" s="500">
        <v>16</v>
      </c>
      <c r="P135" s="500"/>
      <c r="Q135" s="500" t="s">
        <v>20</v>
      </c>
      <c r="R135" s="500" t="s">
        <v>177</v>
      </c>
      <c r="S135" s="500" t="s">
        <v>178</v>
      </c>
      <c r="T135" s="500" t="s">
        <v>21</v>
      </c>
      <c r="U135" s="500" t="s">
        <v>21</v>
      </c>
      <c r="V135" s="504" t="s">
        <v>240</v>
      </c>
      <c r="W135" s="506">
        <v>2.0222262672900002</v>
      </c>
      <c r="X135" s="327" t="s">
        <v>179</v>
      </c>
      <c r="Y135" s="318" t="s">
        <v>186</v>
      </c>
      <c r="Z135" s="318" t="s">
        <v>178</v>
      </c>
      <c r="AA135" s="327"/>
      <c r="AB135" s="457"/>
      <c r="AC135" s="462"/>
      <c r="AD135" s="322">
        <f t="shared" si="2"/>
        <v>0</v>
      </c>
      <c r="AE135" s="500">
        <v>416</v>
      </c>
      <c r="AF135" s="500">
        <v>100</v>
      </c>
      <c r="AG135" s="509" t="s">
        <v>22</v>
      </c>
      <c r="AH135" s="500">
        <v>8</v>
      </c>
    </row>
    <row r="136" spans="1:34" s="284" customFormat="1" ht="40.5" x14ac:dyDescent="0.2">
      <c r="A136" s="504"/>
      <c r="B136" s="504"/>
      <c r="C136" s="500"/>
      <c r="D136" s="504"/>
      <c r="E136" s="500"/>
      <c r="F136" s="500"/>
      <c r="G136" s="500"/>
      <c r="H136" s="500"/>
      <c r="I136" s="500"/>
      <c r="J136" s="500"/>
      <c r="K136" s="500"/>
      <c r="L136" s="500"/>
      <c r="M136" s="500"/>
      <c r="N136" s="500"/>
      <c r="O136" s="500"/>
      <c r="P136" s="500"/>
      <c r="Q136" s="500"/>
      <c r="R136" s="500"/>
      <c r="S136" s="500"/>
      <c r="T136" s="500"/>
      <c r="U136" s="500"/>
      <c r="V136" s="504"/>
      <c r="W136" s="506"/>
      <c r="X136" s="327" t="s">
        <v>196</v>
      </c>
      <c r="Y136" s="318" t="s">
        <v>186</v>
      </c>
      <c r="Z136" s="318" t="s">
        <v>178</v>
      </c>
      <c r="AA136" s="327" t="s">
        <v>200</v>
      </c>
      <c r="AB136" s="457"/>
      <c r="AC136" s="462"/>
      <c r="AD136" s="322">
        <f t="shared" si="2"/>
        <v>0</v>
      </c>
      <c r="AE136" s="500"/>
      <c r="AF136" s="500"/>
      <c r="AG136" s="502"/>
      <c r="AH136" s="500"/>
    </row>
    <row r="137" spans="1:34" s="284" customFormat="1" ht="40.5" x14ac:dyDescent="0.2">
      <c r="A137" s="504"/>
      <c r="B137" s="504"/>
      <c r="C137" s="500"/>
      <c r="D137" s="504"/>
      <c r="E137" s="500"/>
      <c r="F137" s="500"/>
      <c r="G137" s="500"/>
      <c r="H137" s="500"/>
      <c r="I137" s="500"/>
      <c r="J137" s="500"/>
      <c r="K137" s="500"/>
      <c r="L137" s="500"/>
      <c r="M137" s="500"/>
      <c r="N137" s="500"/>
      <c r="O137" s="500"/>
      <c r="P137" s="500"/>
      <c r="Q137" s="500"/>
      <c r="R137" s="500"/>
      <c r="S137" s="500"/>
      <c r="T137" s="500"/>
      <c r="U137" s="500"/>
      <c r="V137" s="504"/>
      <c r="W137" s="506"/>
      <c r="X137" s="327" t="s">
        <v>217</v>
      </c>
      <c r="Y137" s="318" t="s">
        <v>186</v>
      </c>
      <c r="Z137" s="318" t="s">
        <v>178</v>
      </c>
      <c r="AA137" s="327"/>
      <c r="AB137" s="457"/>
      <c r="AC137" s="462"/>
      <c r="AD137" s="365">
        <f t="shared" si="2"/>
        <v>0</v>
      </c>
      <c r="AE137" s="500"/>
      <c r="AF137" s="500"/>
      <c r="AG137" s="503"/>
      <c r="AH137" s="500"/>
    </row>
    <row r="138" spans="1:34" s="284" customFormat="1" ht="13.5" x14ac:dyDescent="0.2">
      <c r="A138" s="512" t="s">
        <v>347</v>
      </c>
      <c r="B138" s="504" t="s">
        <v>215</v>
      </c>
      <c r="C138" s="505">
        <v>181</v>
      </c>
      <c r="D138" s="504" t="s">
        <v>190</v>
      </c>
      <c r="E138" s="500">
        <v>85</v>
      </c>
      <c r="F138" s="500">
        <v>267</v>
      </c>
      <c r="G138" s="500"/>
      <c r="H138" s="500"/>
      <c r="I138" s="500"/>
      <c r="J138" s="500"/>
      <c r="K138" s="500"/>
      <c r="L138" s="500"/>
      <c r="M138" s="500">
        <v>25</v>
      </c>
      <c r="N138" s="500">
        <v>4</v>
      </c>
      <c r="O138" s="500">
        <v>16</v>
      </c>
      <c r="P138" s="500"/>
      <c r="Q138" s="500" t="s">
        <v>20</v>
      </c>
      <c r="R138" s="500" t="s">
        <v>177</v>
      </c>
      <c r="S138" s="500" t="s">
        <v>178</v>
      </c>
      <c r="T138" s="500" t="s">
        <v>21</v>
      </c>
      <c r="U138" s="500" t="s">
        <v>21</v>
      </c>
      <c r="V138" s="504" t="s">
        <v>241</v>
      </c>
      <c r="W138" s="506">
        <v>2.7524527829599998</v>
      </c>
      <c r="X138" s="327" t="s">
        <v>179</v>
      </c>
      <c r="Y138" s="318" t="s">
        <v>186</v>
      </c>
      <c r="Z138" s="318" t="s">
        <v>178</v>
      </c>
      <c r="AA138" s="327"/>
      <c r="AB138" s="457"/>
      <c r="AC138" s="462"/>
      <c r="AD138" s="322">
        <f t="shared" si="2"/>
        <v>0</v>
      </c>
      <c r="AE138" s="500">
        <v>400</v>
      </c>
      <c r="AF138" s="500">
        <v>117</v>
      </c>
      <c r="AG138" s="501" t="s">
        <v>22</v>
      </c>
      <c r="AH138" s="500">
        <v>8</v>
      </c>
    </row>
    <row r="139" spans="1:34" s="284" customFormat="1" ht="40.5" x14ac:dyDescent="0.2">
      <c r="A139" s="504"/>
      <c r="B139" s="504"/>
      <c r="C139" s="500"/>
      <c r="D139" s="504"/>
      <c r="E139" s="500"/>
      <c r="F139" s="500"/>
      <c r="G139" s="500"/>
      <c r="H139" s="500"/>
      <c r="I139" s="500"/>
      <c r="J139" s="500"/>
      <c r="K139" s="500"/>
      <c r="L139" s="500"/>
      <c r="M139" s="500"/>
      <c r="N139" s="500"/>
      <c r="O139" s="500"/>
      <c r="P139" s="500"/>
      <c r="Q139" s="500"/>
      <c r="R139" s="500"/>
      <c r="S139" s="500"/>
      <c r="T139" s="500"/>
      <c r="U139" s="500"/>
      <c r="V139" s="504"/>
      <c r="W139" s="506"/>
      <c r="X139" s="327" t="s">
        <v>196</v>
      </c>
      <c r="Y139" s="318" t="s">
        <v>186</v>
      </c>
      <c r="Z139" s="318" t="s">
        <v>178</v>
      </c>
      <c r="AA139" s="327" t="s">
        <v>200</v>
      </c>
      <c r="AB139" s="457"/>
      <c r="AC139" s="462"/>
      <c r="AD139" s="322">
        <f t="shared" si="2"/>
        <v>0</v>
      </c>
      <c r="AE139" s="500"/>
      <c r="AF139" s="500"/>
      <c r="AG139" s="502"/>
      <c r="AH139" s="500"/>
    </row>
    <row r="140" spans="1:34" s="284" customFormat="1" ht="40.5" x14ac:dyDescent="0.2">
      <c r="A140" s="504"/>
      <c r="B140" s="504"/>
      <c r="C140" s="500"/>
      <c r="D140" s="504"/>
      <c r="E140" s="500"/>
      <c r="F140" s="500"/>
      <c r="G140" s="500"/>
      <c r="H140" s="500"/>
      <c r="I140" s="500"/>
      <c r="J140" s="500"/>
      <c r="K140" s="500"/>
      <c r="L140" s="500"/>
      <c r="M140" s="500"/>
      <c r="N140" s="500"/>
      <c r="O140" s="500"/>
      <c r="P140" s="500"/>
      <c r="Q140" s="500"/>
      <c r="R140" s="500"/>
      <c r="S140" s="500"/>
      <c r="T140" s="500"/>
      <c r="U140" s="500"/>
      <c r="V140" s="504"/>
      <c r="W140" s="506"/>
      <c r="X140" s="327" t="s">
        <v>217</v>
      </c>
      <c r="Y140" s="318" t="s">
        <v>186</v>
      </c>
      <c r="Z140" s="318" t="s">
        <v>178</v>
      </c>
      <c r="AA140" s="327"/>
      <c r="AB140" s="457"/>
      <c r="AC140" s="462"/>
      <c r="AD140" s="365">
        <f t="shared" si="2"/>
        <v>0</v>
      </c>
      <c r="AE140" s="500"/>
      <c r="AF140" s="500"/>
      <c r="AG140" s="503"/>
      <c r="AH140" s="500"/>
    </row>
    <row r="141" spans="1:34" s="284" customFormat="1" ht="13.5" x14ac:dyDescent="0.2">
      <c r="A141" s="512" t="s">
        <v>347</v>
      </c>
      <c r="B141" s="504" t="s">
        <v>215</v>
      </c>
      <c r="C141" s="505">
        <v>182</v>
      </c>
      <c r="D141" s="504" t="s">
        <v>190</v>
      </c>
      <c r="E141" s="500">
        <v>69</v>
      </c>
      <c r="F141" s="500">
        <v>217</v>
      </c>
      <c r="G141" s="500"/>
      <c r="H141" s="500"/>
      <c r="I141" s="500"/>
      <c r="J141" s="500"/>
      <c r="K141" s="500"/>
      <c r="L141" s="500"/>
      <c r="M141" s="500">
        <v>23</v>
      </c>
      <c r="N141" s="500">
        <v>3</v>
      </c>
      <c r="O141" s="500">
        <v>12</v>
      </c>
      <c r="P141" s="500"/>
      <c r="Q141" s="500" t="s">
        <v>20</v>
      </c>
      <c r="R141" s="500" t="s">
        <v>177</v>
      </c>
      <c r="S141" s="500" t="s">
        <v>178</v>
      </c>
      <c r="T141" s="500" t="s">
        <v>181</v>
      </c>
      <c r="U141" s="500" t="s">
        <v>21</v>
      </c>
      <c r="V141" s="504" t="s">
        <v>219</v>
      </c>
      <c r="W141" s="506">
        <v>1.7287722480700001</v>
      </c>
      <c r="X141" s="327" t="s">
        <v>179</v>
      </c>
      <c r="Y141" s="318" t="s">
        <v>186</v>
      </c>
      <c r="Z141" s="318" t="s">
        <v>178</v>
      </c>
      <c r="AA141" s="327"/>
      <c r="AB141" s="457"/>
      <c r="AC141" s="462"/>
      <c r="AD141" s="322">
        <f t="shared" si="2"/>
        <v>0</v>
      </c>
      <c r="AE141" s="500">
        <v>276</v>
      </c>
      <c r="AF141" s="500">
        <v>95</v>
      </c>
      <c r="AG141" s="501" t="s">
        <v>22</v>
      </c>
      <c r="AH141" s="500">
        <v>7</v>
      </c>
    </row>
    <row r="142" spans="1:34" s="284" customFormat="1" ht="40.5" x14ac:dyDescent="0.2">
      <c r="A142" s="504"/>
      <c r="B142" s="504"/>
      <c r="C142" s="500"/>
      <c r="D142" s="504"/>
      <c r="E142" s="500"/>
      <c r="F142" s="500"/>
      <c r="G142" s="500"/>
      <c r="H142" s="500"/>
      <c r="I142" s="500"/>
      <c r="J142" s="500"/>
      <c r="K142" s="500"/>
      <c r="L142" s="500"/>
      <c r="M142" s="500"/>
      <c r="N142" s="500"/>
      <c r="O142" s="500"/>
      <c r="P142" s="500"/>
      <c r="Q142" s="500"/>
      <c r="R142" s="500"/>
      <c r="S142" s="500"/>
      <c r="T142" s="500"/>
      <c r="U142" s="500"/>
      <c r="V142" s="504"/>
      <c r="W142" s="506"/>
      <c r="X142" s="327" t="s">
        <v>196</v>
      </c>
      <c r="Y142" s="318" t="s">
        <v>186</v>
      </c>
      <c r="Z142" s="318" t="s">
        <v>178</v>
      </c>
      <c r="AA142" s="327" t="s">
        <v>200</v>
      </c>
      <c r="AB142" s="457"/>
      <c r="AC142" s="462"/>
      <c r="AD142" s="322">
        <f t="shared" si="2"/>
        <v>0</v>
      </c>
      <c r="AE142" s="500"/>
      <c r="AF142" s="500"/>
      <c r="AG142" s="502"/>
      <c r="AH142" s="500"/>
    </row>
    <row r="143" spans="1:34" s="284" customFormat="1" ht="40.5" x14ac:dyDescent="0.2">
      <c r="A143" s="504"/>
      <c r="B143" s="504"/>
      <c r="C143" s="500"/>
      <c r="D143" s="504"/>
      <c r="E143" s="500"/>
      <c r="F143" s="500"/>
      <c r="G143" s="500"/>
      <c r="H143" s="500"/>
      <c r="I143" s="500"/>
      <c r="J143" s="500"/>
      <c r="K143" s="500"/>
      <c r="L143" s="500"/>
      <c r="M143" s="500"/>
      <c r="N143" s="500"/>
      <c r="O143" s="500"/>
      <c r="P143" s="500"/>
      <c r="Q143" s="500"/>
      <c r="R143" s="500"/>
      <c r="S143" s="500"/>
      <c r="T143" s="500"/>
      <c r="U143" s="500"/>
      <c r="V143" s="504"/>
      <c r="W143" s="506"/>
      <c r="X143" s="327" t="s">
        <v>217</v>
      </c>
      <c r="Y143" s="318" t="s">
        <v>186</v>
      </c>
      <c r="Z143" s="318" t="s">
        <v>178</v>
      </c>
      <c r="AA143" s="327"/>
      <c r="AB143" s="457"/>
      <c r="AC143" s="462"/>
      <c r="AD143" s="365">
        <f t="shared" si="2"/>
        <v>0</v>
      </c>
      <c r="AE143" s="500"/>
      <c r="AF143" s="500"/>
      <c r="AG143" s="503"/>
      <c r="AH143" s="500"/>
    </row>
    <row r="144" spans="1:34" s="284" customFormat="1" ht="13.5" x14ac:dyDescent="0.2">
      <c r="A144" s="512" t="s">
        <v>347</v>
      </c>
      <c r="B144" s="504" t="s">
        <v>215</v>
      </c>
      <c r="C144" s="505">
        <v>183</v>
      </c>
      <c r="D144" s="504" t="s">
        <v>190</v>
      </c>
      <c r="E144" s="500">
        <v>82</v>
      </c>
      <c r="F144" s="500">
        <v>258</v>
      </c>
      <c r="G144" s="500"/>
      <c r="H144" s="500"/>
      <c r="I144" s="500"/>
      <c r="J144" s="500"/>
      <c r="K144" s="500"/>
      <c r="L144" s="500"/>
      <c r="M144" s="500">
        <v>28</v>
      </c>
      <c r="N144" s="500">
        <v>4</v>
      </c>
      <c r="O144" s="500">
        <v>15</v>
      </c>
      <c r="P144" s="500"/>
      <c r="Q144" s="500" t="s">
        <v>20</v>
      </c>
      <c r="R144" s="500" t="s">
        <v>177</v>
      </c>
      <c r="S144" s="500" t="s">
        <v>178</v>
      </c>
      <c r="T144" s="500" t="s">
        <v>181</v>
      </c>
      <c r="U144" s="500" t="s">
        <v>21</v>
      </c>
      <c r="V144" s="504" t="s">
        <v>219</v>
      </c>
      <c r="W144" s="506">
        <v>2.5592927900200002</v>
      </c>
      <c r="X144" s="327" t="s">
        <v>179</v>
      </c>
      <c r="Y144" s="318" t="s">
        <v>186</v>
      </c>
      <c r="Z144" s="318" t="s">
        <v>178</v>
      </c>
      <c r="AA144" s="327"/>
      <c r="AB144" s="457"/>
      <c r="AC144" s="462"/>
      <c r="AD144" s="322">
        <f t="shared" si="2"/>
        <v>0</v>
      </c>
      <c r="AE144" s="500">
        <v>420</v>
      </c>
      <c r="AF144" s="500">
        <v>112</v>
      </c>
      <c r="AG144" s="509" t="s">
        <v>22</v>
      </c>
      <c r="AH144" s="500">
        <v>7</v>
      </c>
    </row>
    <row r="145" spans="1:34" s="284" customFormat="1" ht="40.5" x14ac:dyDescent="0.2">
      <c r="A145" s="504"/>
      <c r="B145" s="504"/>
      <c r="C145" s="500"/>
      <c r="D145" s="504"/>
      <c r="E145" s="500"/>
      <c r="F145" s="500"/>
      <c r="G145" s="500"/>
      <c r="H145" s="500"/>
      <c r="I145" s="500"/>
      <c r="J145" s="500"/>
      <c r="K145" s="500"/>
      <c r="L145" s="500"/>
      <c r="M145" s="500"/>
      <c r="N145" s="500"/>
      <c r="O145" s="500"/>
      <c r="P145" s="500"/>
      <c r="Q145" s="500"/>
      <c r="R145" s="500"/>
      <c r="S145" s="500"/>
      <c r="T145" s="500"/>
      <c r="U145" s="500"/>
      <c r="V145" s="504"/>
      <c r="W145" s="506"/>
      <c r="X145" s="327" t="s">
        <v>196</v>
      </c>
      <c r="Y145" s="318" t="s">
        <v>186</v>
      </c>
      <c r="Z145" s="318" t="s">
        <v>178</v>
      </c>
      <c r="AA145" s="327" t="s">
        <v>200</v>
      </c>
      <c r="AB145" s="457"/>
      <c r="AC145" s="462"/>
      <c r="AD145" s="322">
        <f t="shared" si="2"/>
        <v>0</v>
      </c>
      <c r="AE145" s="500"/>
      <c r="AF145" s="500"/>
      <c r="AG145" s="502"/>
      <c r="AH145" s="500"/>
    </row>
    <row r="146" spans="1:34" s="284" customFormat="1" ht="40.5" x14ac:dyDescent="0.2">
      <c r="A146" s="504"/>
      <c r="B146" s="504"/>
      <c r="C146" s="500"/>
      <c r="D146" s="504"/>
      <c r="E146" s="500"/>
      <c r="F146" s="500"/>
      <c r="G146" s="500"/>
      <c r="H146" s="500"/>
      <c r="I146" s="500"/>
      <c r="J146" s="500"/>
      <c r="K146" s="500"/>
      <c r="L146" s="500"/>
      <c r="M146" s="500"/>
      <c r="N146" s="500"/>
      <c r="O146" s="500"/>
      <c r="P146" s="500"/>
      <c r="Q146" s="500"/>
      <c r="R146" s="500"/>
      <c r="S146" s="500"/>
      <c r="T146" s="500"/>
      <c r="U146" s="500"/>
      <c r="V146" s="504"/>
      <c r="W146" s="506"/>
      <c r="X146" s="327" t="s">
        <v>217</v>
      </c>
      <c r="Y146" s="318" t="s">
        <v>186</v>
      </c>
      <c r="Z146" s="318" t="s">
        <v>178</v>
      </c>
      <c r="AA146" s="327"/>
      <c r="AB146" s="457"/>
      <c r="AC146" s="462"/>
      <c r="AD146" s="365">
        <f t="shared" si="2"/>
        <v>0</v>
      </c>
      <c r="AE146" s="500"/>
      <c r="AF146" s="500"/>
      <c r="AG146" s="503"/>
      <c r="AH146" s="500"/>
    </row>
    <row r="147" spans="1:34" s="284" customFormat="1" ht="27" x14ac:dyDescent="0.2">
      <c r="A147" s="307" t="s">
        <v>347</v>
      </c>
      <c r="B147" s="309" t="s">
        <v>215</v>
      </c>
      <c r="C147" s="311">
        <v>184</v>
      </c>
      <c r="D147" s="309" t="s">
        <v>190</v>
      </c>
      <c r="E147" s="306">
        <v>60</v>
      </c>
      <c r="F147" s="306">
        <v>188</v>
      </c>
      <c r="G147" s="306"/>
      <c r="H147" s="306"/>
      <c r="I147" s="306"/>
      <c r="J147" s="306"/>
      <c r="K147" s="306"/>
      <c r="L147" s="306"/>
      <c r="M147" s="306">
        <v>19</v>
      </c>
      <c r="N147" s="306">
        <v>4</v>
      </c>
      <c r="O147" s="306">
        <v>10</v>
      </c>
      <c r="P147" s="306"/>
      <c r="Q147" s="306" t="s">
        <v>20</v>
      </c>
      <c r="R147" s="306" t="s">
        <v>177</v>
      </c>
      <c r="S147" s="306" t="s">
        <v>178</v>
      </c>
      <c r="T147" s="306" t="s">
        <v>181</v>
      </c>
      <c r="U147" s="306" t="s">
        <v>181</v>
      </c>
      <c r="V147" s="309" t="s">
        <v>222</v>
      </c>
      <c r="W147" s="310">
        <v>1.0755939653</v>
      </c>
      <c r="X147" s="327" t="s">
        <v>179</v>
      </c>
      <c r="Y147" s="318" t="s">
        <v>180</v>
      </c>
      <c r="Z147" s="318" t="s">
        <v>181</v>
      </c>
      <c r="AA147" s="327"/>
      <c r="AB147" s="457"/>
      <c r="AC147" s="462"/>
      <c r="AD147" s="322">
        <f t="shared" si="2"/>
        <v>0</v>
      </c>
      <c r="AE147" s="306">
        <v>190</v>
      </c>
      <c r="AF147" s="306">
        <v>82</v>
      </c>
      <c r="AG147" s="285" t="s">
        <v>22</v>
      </c>
      <c r="AH147" s="306">
        <v>6</v>
      </c>
    </row>
    <row r="148" spans="1:34" s="284" customFormat="1" ht="13.5" x14ac:dyDescent="0.2">
      <c r="A148" s="512" t="s">
        <v>347</v>
      </c>
      <c r="B148" s="504" t="s">
        <v>215</v>
      </c>
      <c r="C148" s="505">
        <v>185</v>
      </c>
      <c r="D148" s="504" t="s">
        <v>150</v>
      </c>
      <c r="E148" s="500">
        <v>66</v>
      </c>
      <c r="F148" s="500">
        <v>207</v>
      </c>
      <c r="G148" s="500"/>
      <c r="H148" s="500"/>
      <c r="I148" s="500"/>
      <c r="J148" s="500"/>
      <c r="K148" s="500"/>
      <c r="L148" s="500"/>
      <c r="M148" s="500">
        <v>22</v>
      </c>
      <c r="N148" s="500">
        <v>4</v>
      </c>
      <c r="O148" s="500">
        <v>13</v>
      </c>
      <c r="P148" s="500"/>
      <c r="Q148" s="500" t="s">
        <v>20</v>
      </c>
      <c r="R148" s="500" t="s">
        <v>177</v>
      </c>
      <c r="S148" s="500" t="s">
        <v>178</v>
      </c>
      <c r="T148" s="500" t="s">
        <v>181</v>
      </c>
      <c r="U148" s="500" t="s">
        <v>21</v>
      </c>
      <c r="V148" s="504" t="s">
        <v>219</v>
      </c>
      <c r="W148" s="506">
        <v>1.51108197255</v>
      </c>
      <c r="X148" s="327" t="s">
        <v>179</v>
      </c>
      <c r="Y148" s="318" t="s">
        <v>186</v>
      </c>
      <c r="Z148" s="318" t="s">
        <v>178</v>
      </c>
      <c r="AA148" s="327"/>
      <c r="AB148" s="457"/>
      <c r="AC148" s="462"/>
      <c r="AD148" s="322">
        <f t="shared" si="2"/>
        <v>0</v>
      </c>
      <c r="AE148" s="500">
        <v>286</v>
      </c>
      <c r="AF148" s="500">
        <v>91</v>
      </c>
      <c r="AG148" s="501" t="s">
        <v>22</v>
      </c>
      <c r="AH148" s="500">
        <v>7</v>
      </c>
    </row>
    <row r="149" spans="1:34" s="284" customFormat="1" ht="40.5" x14ac:dyDescent="0.2">
      <c r="A149" s="504"/>
      <c r="B149" s="504"/>
      <c r="C149" s="500"/>
      <c r="D149" s="504"/>
      <c r="E149" s="500"/>
      <c r="F149" s="500"/>
      <c r="G149" s="500"/>
      <c r="H149" s="500"/>
      <c r="I149" s="500"/>
      <c r="J149" s="500"/>
      <c r="K149" s="500"/>
      <c r="L149" s="500"/>
      <c r="M149" s="500"/>
      <c r="N149" s="500"/>
      <c r="O149" s="500"/>
      <c r="P149" s="500"/>
      <c r="Q149" s="500"/>
      <c r="R149" s="500"/>
      <c r="S149" s="500"/>
      <c r="T149" s="500"/>
      <c r="U149" s="500"/>
      <c r="V149" s="504"/>
      <c r="W149" s="506"/>
      <c r="X149" s="327" t="s">
        <v>196</v>
      </c>
      <c r="Y149" s="318" t="s">
        <v>186</v>
      </c>
      <c r="Z149" s="318" t="s">
        <v>178</v>
      </c>
      <c r="AA149" s="327" t="s">
        <v>200</v>
      </c>
      <c r="AB149" s="457"/>
      <c r="AC149" s="462"/>
      <c r="AD149" s="322">
        <f t="shared" si="2"/>
        <v>0</v>
      </c>
      <c r="AE149" s="500"/>
      <c r="AF149" s="500"/>
      <c r="AG149" s="502"/>
      <c r="AH149" s="500"/>
    </row>
    <row r="150" spans="1:34" s="284" customFormat="1" ht="40.5" x14ac:dyDescent="0.2">
      <c r="A150" s="504"/>
      <c r="B150" s="504"/>
      <c r="C150" s="500"/>
      <c r="D150" s="504"/>
      <c r="E150" s="500"/>
      <c r="F150" s="500"/>
      <c r="G150" s="500"/>
      <c r="H150" s="500"/>
      <c r="I150" s="500"/>
      <c r="J150" s="500"/>
      <c r="K150" s="500"/>
      <c r="L150" s="500"/>
      <c r="M150" s="500"/>
      <c r="N150" s="500"/>
      <c r="O150" s="500"/>
      <c r="P150" s="500"/>
      <c r="Q150" s="500"/>
      <c r="R150" s="500"/>
      <c r="S150" s="500"/>
      <c r="T150" s="500"/>
      <c r="U150" s="500"/>
      <c r="V150" s="504"/>
      <c r="W150" s="506"/>
      <c r="X150" s="327" t="s">
        <v>217</v>
      </c>
      <c r="Y150" s="318" t="s">
        <v>186</v>
      </c>
      <c r="Z150" s="318" t="s">
        <v>178</v>
      </c>
      <c r="AA150" s="327"/>
      <c r="AB150" s="457"/>
      <c r="AC150" s="462"/>
      <c r="AD150" s="365">
        <f t="shared" si="2"/>
        <v>0</v>
      </c>
      <c r="AE150" s="500"/>
      <c r="AF150" s="500"/>
      <c r="AG150" s="503"/>
      <c r="AH150" s="500"/>
    </row>
    <row r="151" spans="1:34" s="284" customFormat="1" ht="13.5" x14ac:dyDescent="0.2">
      <c r="A151" s="512" t="s">
        <v>347</v>
      </c>
      <c r="B151" s="504" t="s">
        <v>215</v>
      </c>
      <c r="C151" s="505">
        <v>186</v>
      </c>
      <c r="D151" s="504" t="s">
        <v>150</v>
      </c>
      <c r="E151" s="500">
        <v>61</v>
      </c>
      <c r="F151" s="500">
        <v>192</v>
      </c>
      <c r="G151" s="500"/>
      <c r="H151" s="500"/>
      <c r="I151" s="500"/>
      <c r="J151" s="500"/>
      <c r="K151" s="500"/>
      <c r="L151" s="500"/>
      <c r="M151" s="500">
        <v>19</v>
      </c>
      <c r="N151" s="500">
        <v>3</v>
      </c>
      <c r="O151" s="500">
        <v>12</v>
      </c>
      <c r="P151" s="500"/>
      <c r="Q151" s="500" t="s">
        <v>20</v>
      </c>
      <c r="R151" s="500" t="s">
        <v>177</v>
      </c>
      <c r="S151" s="500" t="s">
        <v>178</v>
      </c>
      <c r="T151" s="500" t="s">
        <v>181</v>
      </c>
      <c r="U151" s="500" t="s">
        <v>21</v>
      </c>
      <c r="V151" s="504" t="s">
        <v>219</v>
      </c>
      <c r="W151" s="506">
        <v>1.11228231969</v>
      </c>
      <c r="X151" s="327" t="s">
        <v>179</v>
      </c>
      <c r="Y151" s="318" t="s">
        <v>186</v>
      </c>
      <c r="Z151" s="318" t="s">
        <v>178</v>
      </c>
      <c r="AA151" s="327"/>
      <c r="AB151" s="457"/>
      <c r="AC151" s="462"/>
      <c r="AD151" s="322">
        <f t="shared" si="2"/>
        <v>0</v>
      </c>
      <c r="AE151" s="500">
        <v>228</v>
      </c>
      <c r="AF151" s="500">
        <v>84</v>
      </c>
      <c r="AG151" s="501" t="s">
        <v>22</v>
      </c>
      <c r="AH151" s="500">
        <v>7</v>
      </c>
    </row>
    <row r="152" spans="1:34" s="284" customFormat="1" ht="40.5" x14ac:dyDescent="0.2">
      <c r="A152" s="504"/>
      <c r="B152" s="504"/>
      <c r="C152" s="500"/>
      <c r="D152" s="504"/>
      <c r="E152" s="500"/>
      <c r="F152" s="500"/>
      <c r="G152" s="500"/>
      <c r="H152" s="500"/>
      <c r="I152" s="500"/>
      <c r="J152" s="500"/>
      <c r="K152" s="500"/>
      <c r="L152" s="500"/>
      <c r="M152" s="500"/>
      <c r="N152" s="500"/>
      <c r="O152" s="500"/>
      <c r="P152" s="500"/>
      <c r="Q152" s="500"/>
      <c r="R152" s="500"/>
      <c r="S152" s="500"/>
      <c r="T152" s="500"/>
      <c r="U152" s="500"/>
      <c r="V152" s="504"/>
      <c r="W152" s="506"/>
      <c r="X152" s="327" t="s">
        <v>196</v>
      </c>
      <c r="Y152" s="318" t="s">
        <v>186</v>
      </c>
      <c r="Z152" s="318" t="s">
        <v>178</v>
      </c>
      <c r="AA152" s="327" t="s">
        <v>200</v>
      </c>
      <c r="AB152" s="457"/>
      <c r="AC152" s="462"/>
      <c r="AD152" s="322">
        <f t="shared" si="2"/>
        <v>0</v>
      </c>
      <c r="AE152" s="500"/>
      <c r="AF152" s="500"/>
      <c r="AG152" s="502"/>
      <c r="AH152" s="500"/>
    </row>
    <row r="153" spans="1:34" s="284" customFormat="1" ht="40.5" x14ac:dyDescent="0.2">
      <c r="A153" s="504"/>
      <c r="B153" s="504"/>
      <c r="C153" s="500"/>
      <c r="D153" s="504"/>
      <c r="E153" s="500"/>
      <c r="F153" s="500"/>
      <c r="G153" s="500"/>
      <c r="H153" s="500"/>
      <c r="I153" s="500"/>
      <c r="J153" s="500"/>
      <c r="K153" s="500"/>
      <c r="L153" s="500"/>
      <c r="M153" s="500"/>
      <c r="N153" s="500"/>
      <c r="O153" s="500"/>
      <c r="P153" s="500"/>
      <c r="Q153" s="500"/>
      <c r="R153" s="500"/>
      <c r="S153" s="500"/>
      <c r="T153" s="500"/>
      <c r="U153" s="500"/>
      <c r="V153" s="504"/>
      <c r="W153" s="506"/>
      <c r="X153" s="327" t="s">
        <v>217</v>
      </c>
      <c r="Y153" s="318" t="s">
        <v>186</v>
      </c>
      <c r="Z153" s="318" t="s">
        <v>178</v>
      </c>
      <c r="AA153" s="327"/>
      <c r="AB153" s="457"/>
      <c r="AC153" s="462"/>
      <c r="AD153" s="365">
        <f t="shared" si="2"/>
        <v>0</v>
      </c>
      <c r="AE153" s="500"/>
      <c r="AF153" s="500"/>
      <c r="AG153" s="503"/>
      <c r="AH153" s="500"/>
    </row>
    <row r="154" spans="1:34" s="284" customFormat="1" ht="13.5" x14ac:dyDescent="0.2">
      <c r="A154" s="512" t="s">
        <v>347</v>
      </c>
      <c r="B154" s="504" t="s">
        <v>215</v>
      </c>
      <c r="C154" s="505">
        <v>187</v>
      </c>
      <c r="D154" s="504" t="s">
        <v>190</v>
      </c>
      <c r="E154" s="500">
        <v>93</v>
      </c>
      <c r="F154" s="500">
        <v>292</v>
      </c>
      <c r="G154" s="500"/>
      <c r="H154" s="500"/>
      <c r="I154" s="500"/>
      <c r="J154" s="500"/>
      <c r="K154" s="500"/>
      <c r="L154" s="500"/>
      <c r="M154" s="500">
        <v>25</v>
      </c>
      <c r="N154" s="500">
        <v>4</v>
      </c>
      <c r="O154" s="500">
        <v>16</v>
      </c>
      <c r="P154" s="500"/>
      <c r="Q154" s="500" t="s">
        <v>20</v>
      </c>
      <c r="R154" s="500" t="s">
        <v>177</v>
      </c>
      <c r="S154" s="500" t="s">
        <v>178</v>
      </c>
      <c r="T154" s="500" t="s">
        <v>21</v>
      </c>
      <c r="U154" s="500" t="s">
        <v>21</v>
      </c>
      <c r="V154" s="504" t="s">
        <v>216</v>
      </c>
      <c r="W154" s="506">
        <v>3.3021338405799998</v>
      </c>
      <c r="X154" s="327" t="s">
        <v>179</v>
      </c>
      <c r="Y154" s="318" t="s">
        <v>186</v>
      </c>
      <c r="Z154" s="318" t="s">
        <v>178</v>
      </c>
      <c r="AA154" s="327"/>
      <c r="AB154" s="457"/>
      <c r="AC154" s="462"/>
      <c r="AD154" s="322">
        <f t="shared" si="2"/>
        <v>0</v>
      </c>
      <c r="AE154" s="500">
        <v>400</v>
      </c>
      <c r="AF154" s="500">
        <v>127</v>
      </c>
      <c r="AG154" s="509" t="s">
        <v>22</v>
      </c>
      <c r="AH154" s="500">
        <v>8</v>
      </c>
    </row>
    <row r="155" spans="1:34" s="284" customFormat="1" ht="40.5" x14ac:dyDescent="0.2">
      <c r="A155" s="504"/>
      <c r="B155" s="504"/>
      <c r="C155" s="500"/>
      <c r="D155" s="504"/>
      <c r="E155" s="500"/>
      <c r="F155" s="500"/>
      <c r="G155" s="500"/>
      <c r="H155" s="500"/>
      <c r="I155" s="500"/>
      <c r="J155" s="500"/>
      <c r="K155" s="500"/>
      <c r="L155" s="500"/>
      <c r="M155" s="500"/>
      <c r="N155" s="500"/>
      <c r="O155" s="500"/>
      <c r="P155" s="500"/>
      <c r="Q155" s="500"/>
      <c r="R155" s="500"/>
      <c r="S155" s="500"/>
      <c r="T155" s="500"/>
      <c r="U155" s="500"/>
      <c r="V155" s="504"/>
      <c r="W155" s="506"/>
      <c r="X155" s="327" t="s">
        <v>196</v>
      </c>
      <c r="Y155" s="318" t="s">
        <v>186</v>
      </c>
      <c r="Z155" s="318" t="s">
        <v>178</v>
      </c>
      <c r="AA155" s="327" t="s">
        <v>200</v>
      </c>
      <c r="AB155" s="457"/>
      <c r="AC155" s="462"/>
      <c r="AD155" s="322">
        <f t="shared" si="2"/>
        <v>0</v>
      </c>
      <c r="AE155" s="500"/>
      <c r="AF155" s="500"/>
      <c r="AG155" s="502"/>
      <c r="AH155" s="500"/>
    </row>
    <row r="156" spans="1:34" s="284" customFormat="1" ht="27" x14ac:dyDescent="0.2">
      <c r="A156" s="504"/>
      <c r="B156" s="504"/>
      <c r="C156" s="500"/>
      <c r="D156" s="504"/>
      <c r="E156" s="500"/>
      <c r="F156" s="500"/>
      <c r="G156" s="500"/>
      <c r="H156" s="500"/>
      <c r="I156" s="500"/>
      <c r="J156" s="500"/>
      <c r="K156" s="500"/>
      <c r="L156" s="500"/>
      <c r="M156" s="500"/>
      <c r="N156" s="500"/>
      <c r="O156" s="500"/>
      <c r="P156" s="500"/>
      <c r="Q156" s="500"/>
      <c r="R156" s="500"/>
      <c r="S156" s="500"/>
      <c r="T156" s="500"/>
      <c r="U156" s="500"/>
      <c r="V156" s="504"/>
      <c r="W156" s="506"/>
      <c r="X156" s="327" t="s">
        <v>224</v>
      </c>
      <c r="Y156" s="318" t="s">
        <v>180</v>
      </c>
      <c r="Z156" s="318" t="s">
        <v>178</v>
      </c>
      <c r="AA156" s="327"/>
      <c r="AB156" s="457"/>
      <c r="AC156" s="462"/>
      <c r="AD156" s="322">
        <f t="shared" si="2"/>
        <v>0</v>
      </c>
      <c r="AE156" s="500"/>
      <c r="AF156" s="500"/>
      <c r="AG156" s="502"/>
      <c r="AH156" s="500"/>
    </row>
    <row r="157" spans="1:34" s="284" customFormat="1" ht="40.5" x14ac:dyDescent="0.2">
      <c r="A157" s="504"/>
      <c r="B157" s="504"/>
      <c r="C157" s="500"/>
      <c r="D157" s="504"/>
      <c r="E157" s="500"/>
      <c r="F157" s="500"/>
      <c r="G157" s="500"/>
      <c r="H157" s="500"/>
      <c r="I157" s="500"/>
      <c r="J157" s="500"/>
      <c r="K157" s="500"/>
      <c r="L157" s="500"/>
      <c r="M157" s="500"/>
      <c r="N157" s="500"/>
      <c r="O157" s="500"/>
      <c r="P157" s="500"/>
      <c r="Q157" s="500"/>
      <c r="R157" s="500"/>
      <c r="S157" s="500"/>
      <c r="T157" s="500"/>
      <c r="U157" s="500"/>
      <c r="V157" s="504"/>
      <c r="W157" s="506"/>
      <c r="X157" s="327" t="s">
        <v>217</v>
      </c>
      <c r="Y157" s="318" t="s">
        <v>186</v>
      </c>
      <c r="Z157" s="318" t="s">
        <v>178</v>
      </c>
      <c r="AA157" s="327"/>
      <c r="AB157" s="457"/>
      <c r="AC157" s="462"/>
      <c r="AD157" s="365">
        <f t="shared" si="2"/>
        <v>0</v>
      </c>
      <c r="AE157" s="500"/>
      <c r="AF157" s="500"/>
      <c r="AG157" s="503"/>
      <c r="AH157" s="500"/>
    </row>
    <row r="158" spans="1:34" s="284" customFormat="1" ht="27" x14ac:dyDescent="0.2">
      <c r="A158" s="307" t="s">
        <v>347</v>
      </c>
      <c r="B158" s="309" t="s">
        <v>215</v>
      </c>
      <c r="C158" s="311">
        <v>188</v>
      </c>
      <c r="D158" s="309" t="s">
        <v>190</v>
      </c>
      <c r="E158" s="306">
        <v>68</v>
      </c>
      <c r="F158" s="306">
        <v>214</v>
      </c>
      <c r="G158" s="306"/>
      <c r="H158" s="306"/>
      <c r="I158" s="306"/>
      <c r="J158" s="306"/>
      <c r="K158" s="306"/>
      <c r="L158" s="306"/>
      <c r="M158" s="306">
        <v>26</v>
      </c>
      <c r="N158" s="306">
        <v>7</v>
      </c>
      <c r="O158" s="306">
        <v>15</v>
      </c>
      <c r="P158" s="306"/>
      <c r="Q158" s="306" t="s">
        <v>20</v>
      </c>
      <c r="R158" s="306" t="s">
        <v>177</v>
      </c>
      <c r="S158" s="306" t="s">
        <v>178</v>
      </c>
      <c r="T158" s="306" t="s">
        <v>178</v>
      </c>
      <c r="U158" s="306" t="s">
        <v>181</v>
      </c>
      <c r="V158" s="309" t="s">
        <v>353</v>
      </c>
      <c r="W158" s="310">
        <v>1.75132451902</v>
      </c>
      <c r="X158" s="327" t="s">
        <v>179</v>
      </c>
      <c r="Y158" s="318" t="s">
        <v>180</v>
      </c>
      <c r="Z158" s="318" t="s">
        <v>181</v>
      </c>
      <c r="AA158" s="327"/>
      <c r="AB158" s="457"/>
      <c r="AC158" s="462"/>
      <c r="AD158" s="322">
        <f t="shared" si="2"/>
        <v>0</v>
      </c>
      <c r="AE158" s="306">
        <v>390</v>
      </c>
      <c r="AF158" s="306">
        <v>93</v>
      </c>
      <c r="AG158" s="283" t="s">
        <v>22</v>
      </c>
      <c r="AH158" s="306">
        <v>5</v>
      </c>
    </row>
    <row r="159" spans="1:34" s="284" customFormat="1" ht="13.5" x14ac:dyDescent="0.2">
      <c r="A159" s="512" t="s">
        <v>347</v>
      </c>
      <c r="B159" s="504" t="s">
        <v>215</v>
      </c>
      <c r="C159" s="505">
        <v>189</v>
      </c>
      <c r="D159" s="504" t="s">
        <v>190</v>
      </c>
      <c r="E159" s="500">
        <v>66</v>
      </c>
      <c r="F159" s="500">
        <v>207</v>
      </c>
      <c r="G159" s="500"/>
      <c r="H159" s="500"/>
      <c r="I159" s="500"/>
      <c r="J159" s="500"/>
      <c r="K159" s="500"/>
      <c r="L159" s="500"/>
      <c r="M159" s="500">
        <v>18</v>
      </c>
      <c r="N159" s="500">
        <v>3</v>
      </c>
      <c r="O159" s="500">
        <v>14</v>
      </c>
      <c r="P159" s="500"/>
      <c r="Q159" s="500" t="s">
        <v>20</v>
      </c>
      <c r="R159" s="500" t="s">
        <v>177</v>
      </c>
      <c r="S159" s="500" t="s">
        <v>178</v>
      </c>
      <c r="T159" s="500" t="s">
        <v>181</v>
      </c>
      <c r="U159" s="500" t="s">
        <v>21</v>
      </c>
      <c r="V159" s="504" t="s">
        <v>242</v>
      </c>
      <c r="W159" s="506">
        <v>1.23633979572</v>
      </c>
      <c r="X159" s="327" t="s">
        <v>179</v>
      </c>
      <c r="Y159" s="318" t="s">
        <v>186</v>
      </c>
      <c r="Z159" s="318" t="s">
        <v>178</v>
      </c>
      <c r="AA159" s="327"/>
      <c r="AB159" s="457"/>
      <c r="AC159" s="462"/>
      <c r="AD159" s="322">
        <f t="shared" si="2"/>
        <v>0</v>
      </c>
      <c r="AE159" s="500">
        <v>252</v>
      </c>
      <c r="AF159" s="500">
        <v>91</v>
      </c>
      <c r="AG159" s="501" t="s">
        <v>22</v>
      </c>
      <c r="AH159" s="500">
        <v>7</v>
      </c>
    </row>
    <row r="160" spans="1:34" s="284" customFormat="1" ht="40.5" x14ac:dyDescent="0.2">
      <c r="A160" s="504"/>
      <c r="B160" s="504"/>
      <c r="C160" s="500"/>
      <c r="D160" s="504"/>
      <c r="E160" s="500"/>
      <c r="F160" s="500"/>
      <c r="G160" s="500"/>
      <c r="H160" s="500"/>
      <c r="I160" s="500"/>
      <c r="J160" s="500"/>
      <c r="K160" s="500"/>
      <c r="L160" s="500"/>
      <c r="M160" s="500"/>
      <c r="N160" s="500"/>
      <c r="O160" s="500"/>
      <c r="P160" s="500"/>
      <c r="Q160" s="500"/>
      <c r="R160" s="500"/>
      <c r="S160" s="500"/>
      <c r="T160" s="500"/>
      <c r="U160" s="500"/>
      <c r="V160" s="504"/>
      <c r="W160" s="506"/>
      <c r="X160" s="327" t="s">
        <v>196</v>
      </c>
      <c r="Y160" s="318" t="s">
        <v>186</v>
      </c>
      <c r="Z160" s="318" t="s">
        <v>178</v>
      </c>
      <c r="AA160" s="327" t="s">
        <v>200</v>
      </c>
      <c r="AB160" s="457"/>
      <c r="AC160" s="462"/>
      <c r="AD160" s="322">
        <f t="shared" si="2"/>
        <v>0</v>
      </c>
      <c r="AE160" s="500"/>
      <c r="AF160" s="500"/>
      <c r="AG160" s="502"/>
      <c r="AH160" s="500"/>
    </row>
    <row r="161" spans="1:34" s="284" customFormat="1" ht="27" x14ac:dyDescent="0.2">
      <c r="A161" s="504"/>
      <c r="B161" s="504"/>
      <c r="C161" s="500"/>
      <c r="D161" s="504"/>
      <c r="E161" s="500"/>
      <c r="F161" s="500"/>
      <c r="G161" s="500"/>
      <c r="H161" s="500"/>
      <c r="I161" s="500"/>
      <c r="J161" s="500"/>
      <c r="K161" s="500"/>
      <c r="L161" s="500"/>
      <c r="M161" s="500"/>
      <c r="N161" s="500"/>
      <c r="O161" s="500"/>
      <c r="P161" s="500"/>
      <c r="Q161" s="500"/>
      <c r="R161" s="500"/>
      <c r="S161" s="500"/>
      <c r="T161" s="500"/>
      <c r="U161" s="500"/>
      <c r="V161" s="504"/>
      <c r="W161" s="506"/>
      <c r="X161" s="327" t="s">
        <v>231</v>
      </c>
      <c r="Y161" s="318"/>
      <c r="Z161" s="318">
        <v>1</v>
      </c>
      <c r="AA161" s="327" t="s">
        <v>232</v>
      </c>
      <c r="AB161" s="457"/>
      <c r="AC161" s="462"/>
      <c r="AD161" s="365">
        <f t="shared" si="2"/>
        <v>0</v>
      </c>
      <c r="AE161" s="500"/>
      <c r="AF161" s="500"/>
      <c r="AG161" s="502"/>
      <c r="AH161" s="500"/>
    </row>
    <row r="162" spans="1:34" s="284" customFormat="1" ht="40.5" x14ac:dyDescent="0.2">
      <c r="A162" s="504"/>
      <c r="B162" s="504"/>
      <c r="C162" s="500"/>
      <c r="D162" s="504"/>
      <c r="E162" s="500"/>
      <c r="F162" s="500"/>
      <c r="G162" s="500"/>
      <c r="H162" s="500"/>
      <c r="I162" s="500"/>
      <c r="J162" s="500"/>
      <c r="K162" s="500"/>
      <c r="L162" s="500"/>
      <c r="M162" s="500"/>
      <c r="N162" s="500"/>
      <c r="O162" s="500"/>
      <c r="P162" s="500"/>
      <c r="Q162" s="500"/>
      <c r="R162" s="500"/>
      <c r="S162" s="500"/>
      <c r="T162" s="500"/>
      <c r="U162" s="500"/>
      <c r="V162" s="504"/>
      <c r="W162" s="506"/>
      <c r="X162" s="327" t="s">
        <v>217</v>
      </c>
      <c r="Y162" s="318" t="s">
        <v>186</v>
      </c>
      <c r="Z162" s="318" t="s">
        <v>178</v>
      </c>
      <c r="AA162" s="327"/>
      <c r="AB162" s="457"/>
      <c r="AC162" s="462"/>
      <c r="AD162" s="365">
        <f t="shared" si="2"/>
        <v>0</v>
      </c>
      <c r="AE162" s="500"/>
      <c r="AF162" s="500"/>
      <c r="AG162" s="503"/>
      <c r="AH162" s="500"/>
    </row>
    <row r="163" spans="1:34" s="284" customFormat="1" ht="13.5" x14ac:dyDescent="0.2">
      <c r="A163" s="512" t="s">
        <v>347</v>
      </c>
      <c r="B163" s="504" t="s">
        <v>215</v>
      </c>
      <c r="C163" s="505">
        <v>190</v>
      </c>
      <c r="D163" s="504" t="s">
        <v>190</v>
      </c>
      <c r="E163" s="500">
        <v>68</v>
      </c>
      <c r="F163" s="500">
        <v>214</v>
      </c>
      <c r="G163" s="500"/>
      <c r="H163" s="500"/>
      <c r="I163" s="500"/>
      <c r="J163" s="500"/>
      <c r="K163" s="500"/>
      <c r="L163" s="500"/>
      <c r="M163" s="500">
        <v>22</v>
      </c>
      <c r="N163" s="500">
        <v>6</v>
      </c>
      <c r="O163" s="500">
        <v>16</v>
      </c>
      <c r="P163" s="500"/>
      <c r="Q163" s="500" t="s">
        <v>20</v>
      </c>
      <c r="R163" s="500" t="s">
        <v>177</v>
      </c>
      <c r="S163" s="500" t="s">
        <v>178</v>
      </c>
      <c r="T163" s="500" t="s">
        <v>181</v>
      </c>
      <c r="U163" s="500" t="s">
        <v>21</v>
      </c>
      <c r="V163" s="504" t="s">
        <v>227</v>
      </c>
      <c r="W163" s="506">
        <v>1.6053808090999999</v>
      </c>
      <c r="X163" s="327" t="s">
        <v>179</v>
      </c>
      <c r="Y163" s="318" t="s">
        <v>180</v>
      </c>
      <c r="Z163" s="318" t="s">
        <v>181</v>
      </c>
      <c r="AA163" s="327"/>
      <c r="AB163" s="457"/>
      <c r="AC163" s="462"/>
      <c r="AD163" s="322">
        <f t="shared" si="2"/>
        <v>0</v>
      </c>
      <c r="AE163" s="500">
        <v>352</v>
      </c>
      <c r="AF163" s="500">
        <v>93</v>
      </c>
      <c r="AG163" s="501" t="s">
        <v>22</v>
      </c>
      <c r="AH163" s="500">
        <v>7</v>
      </c>
    </row>
    <row r="164" spans="1:34" s="284" customFormat="1" ht="27" x14ac:dyDescent="0.2">
      <c r="A164" s="504"/>
      <c r="B164" s="504"/>
      <c r="C164" s="500"/>
      <c r="D164" s="504"/>
      <c r="E164" s="500"/>
      <c r="F164" s="500"/>
      <c r="G164" s="500"/>
      <c r="H164" s="500"/>
      <c r="I164" s="500"/>
      <c r="J164" s="500"/>
      <c r="K164" s="500"/>
      <c r="L164" s="500"/>
      <c r="M164" s="500"/>
      <c r="N164" s="500"/>
      <c r="O164" s="500"/>
      <c r="P164" s="500"/>
      <c r="Q164" s="500"/>
      <c r="R164" s="500"/>
      <c r="S164" s="500"/>
      <c r="T164" s="500"/>
      <c r="U164" s="500"/>
      <c r="V164" s="504"/>
      <c r="W164" s="506"/>
      <c r="X164" s="327" t="s">
        <v>231</v>
      </c>
      <c r="Y164" s="318"/>
      <c r="Z164" s="318" t="s">
        <v>178</v>
      </c>
      <c r="AA164" s="327" t="s">
        <v>232</v>
      </c>
      <c r="AB164" s="457"/>
      <c r="AC164" s="462"/>
      <c r="AD164" s="365">
        <f t="shared" si="2"/>
        <v>0</v>
      </c>
      <c r="AE164" s="500"/>
      <c r="AF164" s="500"/>
      <c r="AG164" s="503"/>
      <c r="AH164" s="500"/>
    </row>
    <row r="165" spans="1:34" s="284" customFormat="1" ht="13.5" x14ac:dyDescent="0.2">
      <c r="A165" s="512" t="s">
        <v>347</v>
      </c>
      <c r="B165" s="504" t="s">
        <v>215</v>
      </c>
      <c r="C165" s="505">
        <v>191</v>
      </c>
      <c r="D165" s="504" t="s">
        <v>190</v>
      </c>
      <c r="E165" s="500">
        <v>75</v>
      </c>
      <c r="F165" s="500">
        <v>236</v>
      </c>
      <c r="G165" s="500"/>
      <c r="H165" s="500"/>
      <c r="I165" s="500"/>
      <c r="J165" s="500"/>
      <c r="K165" s="500"/>
      <c r="L165" s="500"/>
      <c r="M165" s="500">
        <v>25</v>
      </c>
      <c r="N165" s="500">
        <v>4</v>
      </c>
      <c r="O165" s="500">
        <v>13</v>
      </c>
      <c r="P165" s="500"/>
      <c r="Q165" s="500" t="s">
        <v>20</v>
      </c>
      <c r="R165" s="500" t="s">
        <v>177</v>
      </c>
      <c r="S165" s="500" t="s">
        <v>178</v>
      </c>
      <c r="T165" s="500" t="s">
        <v>21</v>
      </c>
      <c r="U165" s="500" t="s">
        <v>21</v>
      </c>
      <c r="V165" s="504" t="s">
        <v>216</v>
      </c>
      <c r="W165" s="506">
        <v>2.1360788066900001</v>
      </c>
      <c r="X165" s="327" t="s">
        <v>179</v>
      </c>
      <c r="Y165" s="318" t="s">
        <v>186</v>
      </c>
      <c r="Z165" s="318" t="s">
        <v>178</v>
      </c>
      <c r="AA165" s="327"/>
      <c r="AB165" s="457"/>
      <c r="AC165" s="462"/>
      <c r="AD165" s="322">
        <f t="shared" si="2"/>
        <v>0</v>
      </c>
      <c r="AE165" s="500">
        <v>325</v>
      </c>
      <c r="AF165" s="500">
        <v>103</v>
      </c>
      <c r="AG165" s="509" t="s">
        <v>22</v>
      </c>
      <c r="AH165" s="500">
        <v>8</v>
      </c>
    </row>
    <row r="166" spans="1:34" s="284" customFormat="1" ht="40.5" x14ac:dyDescent="0.2">
      <c r="A166" s="504"/>
      <c r="B166" s="504"/>
      <c r="C166" s="500"/>
      <c r="D166" s="504"/>
      <c r="E166" s="500"/>
      <c r="F166" s="500"/>
      <c r="G166" s="500"/>
      <c r="H166" s="500"/>
      <c r="I166" s="500"/>
      <c r="J166" s="500"/>
      <c r="K166" s="500"/>
      <c r="L166" s="500"/>
      <c r="M166" s="500"/>
      <c r="N166" s="500"/>
      <c r="O166" s="500"/>
      <c r="P166" s="500"/>
      <c r="Q166" s="500"/>
      <c r="R166" s="500"/>
      <c r="S166" s="500"/>
      <c r="T166" s="500"/>
      <c r="U166" s="500"/>
      <c r="V166" s="504"/>
      <c r="W166" s="506"/>
      <c r="X166" s="327" t="s">
        <v>217</v>
      </c>
      <c r="Y166" s="318" t="s">
        <v>186</v>
      </c>
      <c r="Z166" s="318" t="s">
        <v>178</v>
      </c>
      <c r="AA166" s="327"/>
      <c r="AB166" s="457"/>
      <c r="AC166" s="462"/>
      <c r="AD166" s="365">
        <f t="shared" si="2"/>
        <v>0</v>
      </c>
      <c r="AE166" s="500"/>
      <c r="AF166" s="500"/>
      <c r="AG166" s="503"/>
      <c r="AH166" s="500"/>
    </row>
    <row r="167" spans="1:34" s="284" customFormat="1" ht="27" x14ac:dyDescent="0.2">
      <c r="A167" s="307" t="s">
        <v>347</v>
      </c>
      <c r="B167" s="309" t="s">
        <v>215</v>
      </c>
      <c r="C167" s="311">
        <v>192</v>
      </c>
      <c r="D167" s="309" t="s">
        <v>150</v>
      </c>
      <c r="E167" s="306">
        <v>72</v>
      </c>
      <c r="F167" s="306">
        <v>226</v>
      </c>
      <c r="G167" s="306"/>
      <c r="H167" s="306"/>
      <c r="I167" s="306"/>
      <c r="J167" s="306"/>
      <c r="K167" s="306"/>
      <c r="L167" s="306"/>
      <c r="M167" s="306">
        <v>23</v>
      </c>
      <c r="N167" s="306">
        <v>3</v>
      </c>
      <c r="O167" s="306">
        <v>13</v>
      </c>
      <c r="P167" s="306"/>
      <c r="Q167" s="306" t="s">
        <v>20</v>
      </c>
      <c r="R167" s="306" t="s">
        <v>177</v>
      </c>
      <c r="S167" s="306" t="s">
        <v>178</v>
      </c>
      <c r="T167" s="306" t="s">
        <v>181</v>
      </c>
      <c r="U167" s="306" t="s">
        <v>181</v>
      </c>
      <c r="V167" s="309" t="s">
        <v>353</v>
      </c>
      <c r="W167" s="310">
        <v>1.88454051628</v>
      </c>
      <c r="X167" s="327" t="s">
        <v>179</v>
      </c>
      <c r="Y167" s="318" t="s">
        <v>180</v>
      </c>
      <c r="Z167" s="318" t="s">
        <v>181</v>
      </c>
      <c r="AA167" s="327"/>
      <c r="AB167" s="457"/>
      <c r="AC167" s="462"/>
      <c r="AD167" s="322">
        <f t="shared" si="2"/>
        <v>0</v>
      </c>
      <c r="AE167" s="306">
        <v>299</v>
      </c>
      <c r="AF167" s="306">
        <v>99</v>
      </c>
      <c r="AG167" s="283" t="s">
        <v>22</v>
      </c>
      <c r="AH167" s="306">
        <v>6</v>
      </c>
    </row>
    <row r="168" spans="1:34" s="284" customFormat="1" ht="13.5" x14ac:dyDescent="0.2">
      <c r="A168" s="512" t="s">
        <v>347</v>
      </c>
      <c r="B168" s="504" t="s">
        <v>215</v>
      </c>
      <c r="C168" s="505">
        <v>193</v>
      </c>
      <c r="D168" s="504" t="s">
        <v>155</v>
      </c>
      <c r="E168" s="500">
        <v>74</v>
      </c>
      <c r="F168" s="500">
        <v>232</v>
      </c>
      <c r="G168" s="500"/>
      <c r="H168" s="500"/>
      <c r="I168" s="500"/>
      <c r="J168" s="500"/>
      <c r="K168" s="500"/>
      <c r="L168" s="500"/>
      <c r="M168" s="500">
        <v>21</v>
      </c>
      <c r="N168" s="500">
        <v>4</v>
      </c>
      <c r="O168" s="500">
        <v>18</v>
      </c>
      <c r="P168" s="500"/>
      <c r="Q168" s="500" t="s">
        <v>20</v>
      </c>
      <c r="R168" s="500" t="s">
        <v>177</v>
      </c>
      <c r="S168" s="500" t="s">
        <v>178</v>
      </c>
      <c r="T168" s="500" t="s">
        <v>21</v>
      </c>
      <c r="U168" s="500" t="s">
        <v>21</v>
      </c>
      <c r="V168" s="504" t="s">
        <v>243</v>
      </c>
      <c r="W168" s="506">
        <v>1.81891512589</v>
      </c>
      <c r="X168" s="327" t="s">
        <v>179</v>
      </c>
      <c r="Y168" s="318" t="s">
        <v>186</v>
      </c>
      <c r="Z168" s="318" t="s">
        <v>178</v>
      </c>
      <c r="AA168" s="327"/>
      <c r="AB168" s="457"/>
      <c r="AC168" s="462"/>
      <c r="AD168" s="322">
        <f t="shared" si="2"/>
        <v>0</v>
      </c>
      <c r="AE168" s="500">
        <v>378</v>
      </c>
      <c r="AF168" s="500">
        <v>101</v>
      </c>
      <c r="AG168" s="501" t="s">
        <v>22</v>
      </c>
      <c r="AH168" s="500">
        <v>8</v>
      </c>
    </row>
    <row r="169" spans="1:34" s="284" customFormat="1" ht="40.5" x14ac:dyDescent="0.2">
      <c r="A169" s="504"/>
      <c r="B169" s="504"/>
      <c r="C169" s="500"/>
      <c r="D169" s="504"/>
      <c r="E169" s="500"/>
      <c r="F169" s="500"/>
      <c r="G169" s="500"/>
      <c r="H169" s="500"/>
      <c r="I169" s="500"/>
      <c r="J169" s="500"/>
      <c r="K169" s="500"/>
      <c r="L169" s="500"/>
      <c r="M169" s="500"/>
      <c r="N169" s="500"/>
      <c r="O169" s="500"/>
      <c r="P169" s="500"/>
      <c r="Q169" s="500"/>
      <c r="R169" s="500"/>
      <c r="S169" s="500"/>
      <c r="T169" s="500"/>
      <c r="U169" s="500"/>
      <c r="V169" s="504"/>
      <c r="W169" s="506"/>
      <c r="X169" s="327" t="s">
        <v>196</v>
      </c>
      <c r="Y169" s="318" t="s">
        <v>186</v>
      </c>
      <c r="Z169" s="318" t="s">
        <v>178</v>
      </c>
      <c r="AA169" s="327" t="s">
        <v>200</v>
      </c>
      <c r="AB169" s="457"/>
      <c r="AC169" s="462"/>
      <c r="AD169" s="322">
        <f t="shared" si="2"/>
        <v>0</v>
      </c>
      <c r="AE169" s="500"/>
      <c r="AF169" s="500"/>
      <c r="AG169" s="502"/>
      <c r="AH169" s="500"/>
    </row>
    <row r="170" spans="1:34" s="284" customFormat="1" ht="27" x14ac:dyDescent="0.2">
      <c r="A170" s="504"/>
      <c r="B170" s="504"/>
      <c r="C170" s="500"/>
      <c r="D170" s="504"/>
      <c r="E170" s="500"/>
      <c r="F170" s="500"/>
      <c r="G170" s="500"/>
      <c r="H170" s="500"/>
      <c r="I170" s="500"/>
      <c r="J170" s="500"/>
      <c r="K170" s="500"/>
      <c r="L170" s="500"/>
      <c r="M170" s="500"/>
      <c r="N170" s="500"/>
      <c r="O170" s="500"/>
      <c r="P170" s="500"/>
      <c r="Q170" s="500"/>
      <c r="R170" s="500"/>
      <c r="S170" s="500"/>
      <c r="T170" s="500"/>
      <c r="U170" s="500"/>
      <c r="V170" s="504"/>
      <c r="W170" s="506"/>
      <c r="X170" s="327" t="s">
        <v>206</v>
      </c>
      <c r="Y170" s="318" t="s">
        <v>180</v>
      </c>
      <c r="Z170" s="318" t="s">
        <v>178</v>
      </c>
      <c r="AA170" s="327" t="s">
        <v>207</v>
      </c>
      <c r="AB170" s="457"/>
      <c r="AC170" s="462"/>
      <c r="AD170" s="322">
        <f t="shared" si="2"/>
        <v>0</v>
      </c>
      <c r="AE170" s="500"/>
      <c r="AF170" s="500"/>
      <c r="AG170" s="502"/>
      <c r="AH170" s="500"/>
    </row>
    <row r="171" spans="1:34" s="284" customFormat="1" ht="40.5" x14ac:dyDescent="0.2">
      <c r="A171" s="504"/>
      <c r="B171" s="504"/>
      <c r="C171" s="500"/>
      <c r="D171" s="504"/>
      <c r="E171" s="500"/>
      <c r="F171" s="500"/>
      <c r="G171" s="500"/>
      <c r="H171" s="500"/>
      <c r="I171" s="500"/>
      <c r="J171" s="500"/>
      <c r="K171" s="500"/>
      <c r="L171" s="500"/>
      <c r="M171" s="500"/>
      <c r="N171" s="500"/>
      <c r="O171" s="500"/>
      <c r="P171" s="500"/>
      <c r="Q171" s="500"/>
      <c r="R171" s="500"/>
      <c r="S171" s="500"/>
      <c r="T171" s="500"/>
      <c r="U171" s="500"/>
      <c r="V171" s="504"/>
      <c r="W171" s="506"/>
      <c r="X171" s="327" t="s">
        <v>217</v>
      </c>
      <c r="Y171" s="318" t="s">
        <v>186</v>
      </c>
      <c r="Z171" s="318" t="s">
        <v>178</v>
      </c>
      <c r="AA171" s="327"/>
      <c r="AB171" s="457"/>
      <c r="AC171" s="462"/>
      <c r="AD171" s="365">
        <f t="shared" si="2"/>
        <v>0</v>
      </c>
      <c r="AE171" s="500"/>
      <c r="AF171" s="500"/>
      <c r="AG171" s="503"/>
      <c r="AH171" s="500"/>
    </row>
    <row r="172" spans="1:34" s="284" customFormat="1" ht="40.5" x14ac:dyDescent="0.2">
      <c r="A172" s="512" t="s">
        <v>347</v>
      </c>
      <c r="B172" s="504" t="s">
        <v>215</v>
      </c>
      <c r="C172" s="505">
        <v>194</v>
      </c>
      <c r="D172" s="504" t="s">
        <v>152</v>
      </c>
      <c r="E172" s="500">
        <v>70</v>
      </c>
      <c r="F172" s="500">
        <v>220</v>
      </c>
      <c r="G172" s="500"/>
      <c r="H172" s="500"/>
      <c r="I172" s="500"/>
      <c r="J172" s="500"/>
      <c r="K172" s="500"/>
      <c r="L172" s="500"/>
      <c r="M172" s="500">
        <v>20</v>
      </c>
      <c r="N172" s="500">
        <v>4</v>
      </c>
      <c r="O172" s="500">
        <v>11</v>
      </c>
      <c r="P172" s="500"/>
      <c r="Q172" s="500" t="s">
        <v>20</v>
      </c>
      <c r="R172" s="500" t="s">
        <v>210</v>
      </c>
      <c r="S172" s="500" t="s">
        <v>21</v>
      </c>
      <c r="T172" s="500" t="s">
        <v>21</v>
      </c>
      <c r="U172" s="500" t="s">
        <v>21</v>
      </c>
      <c r="V172" s="504" t="s">
        <v>244</v>
      </c>
      <c r="W172" s="506">
        <v>1.54777681556</v>
      </c>
      <c r="X172" s="327" t="s">
        <v>196</v>
      </c>
      <c r="Y172" s="318" t="s">
        <v>186</v>
      </c>
      <c r="Z172" s="318" t="s">
        <v>178</v>
      </c>
      <c r="AA172" s="327" t="s">
        <v>200</v>
      </c>
      <c r="AB172" s="457"/>
      <c r="AC172" s="462"/>
      <c r="AD172" s="322">
        <f t="shared" si="2"/>
        <v>0</v>
      </c>
      <c r="AE172" s="500">
        <v>220</v>
      </c>
      <c r="AF172" s="500">
        <v>96</v>
      </c>
      <c r="AG172" s="501" t="s">
        <v>22</v>
      </c>
      <c r="AH172" s="500">
        <v>11</v>
      </c>
    </row>
    <row r="173" spans="1:34" s="284" customFormat="1" ht="13.5" x14ac:dyDescent="0.2">
      <c r="A173" s="504"/>
      <c r="B173" s="504"/>
      <c r="C173" s="500"/>
      <c r="D173" s="504"/>
      <c r="E173" s="500"/>
      <c r="F173" s="500"/>
      <c r="G173" s="500"/>
      <c r="H173" s="500"/>
      <c r="I173" s="500"/>
      <c r="J173" s="500"/>
      <c r="K173" s="500"/>
      <c r="L173" s="500"/>
      <c r="M173" s="500"/>
      <c r="N173" s="500"/>
      <c r="O173" s="500"/>
      <c r="P173" s="500"/>
      <c r="Q173" s="500"/>
      <c r="R173" s="500"/>
      <c r="S173" s="500"/>
      <c r="T173" s="500"/>
      <c r="U173" s="500"/>
      <c r="V173" s="504"/>
      <c r="W173" s="506"/>
      <c r="X173" s="327" t="s">
        <v>228</v>
      </c>
      <c r="Y173" s="318" t="s">
        <v>186</v>
      </c>
      <c r="Z173" s="318" t="s">
        <v>178</v>
      </c>
      <c r="AA173" s="327"/>
      <c r="AB173" s="457"/>
      <c r="AC173" s="462"/>
      <c r="AD173" s="322">
        <f t="shared" si="2"/>
        <v>0</v>
      </c>
      <c r="AE173" s="500"/>
      <c r="AF173" s="500"/>
      <c r="AG173" s="503"/>
      <c r="AH173" s="500"/>
    </row>
    <row r="174" spans="1:34" s="284" customFormat="1" ht="13.5" x14ac:dyDescent="0.2">
      <c r="A174" s="512" t="s">
        <v>347</v>
      </c>
      <c r="B174" s="504" t="s">
        <v>215</v>
      </c>
      <c r="C174" s="505">
        <v>195</v>
      </c>
      <c r="D174" s="504" t="s">
        <v>152</v>
      </c>
      <c r="E174" s="500">
        <v>79</v>
      </c>
      <c r="F174" s="500">
        <v>248</v>
      </c>
      <c r="G174" s="500"/>
      <c r="H174" s="500"/>
      <c r="I174" s="500"/>
      <c r="J174" s="500"/>
      <c r="K174" s="500"/>
      <c r="L174" s="500"/>
      <c r="M174" s="500">
        <v>28</v>
      </c>
      <c r="N174" s="500">
        <v>7</v>
      </c>
      <c r="O174" s="500">
        <v>16</v>
      </c>
      <c r="P174" s="500"/>
      <c r="Q174" s="500" t="s">
        <v>20</v>
      </c>
      <c r="R174" s="500" t="s">
        <v>177</v>
      </c>
      <c r="S174" s="500" t="s">
        <v>178</v>
      </c>
      <c r="T174" s="500" t="s">
        <v>21</v>
      </c>
      <c r="U174" s="500" t="s">
        <v>21</v>
      </c>
      <c r="V174" s="504" t="s">
        <v>216</v>
      </c>
      <c r="W174" s="506">
        <v>2.37320357243</v>
      </c>
      <c r="X174" s="327" t="s">
        <v>179</v>
      </c>
      <c r="Y174" s="318" t="s">
        <v>186</v>
      </c>
      <c r="Z174" s="318" t="s">
        <v>178</v>
      </c>
      <c r="AA174" s="327"/>
      <c r="AB174" s="457"/>
      <c r="AC174" s="462"/>
      <c r="AD174" s="322">
        <f t="shared" si="2"/>
        <v>0</v>
      </c>
      <c r="AE174" s="500">
        <v>448</v>
      </c>
      <c r="AF174" s="500">
        <v>108</v>
      </c>
      <c r="AG174" s="501" t="s">
        <v>22</v>
      </c>
      <c r="AH174" s="500">
        <v>8</v>
      </c>
    </row>
    <row r="175" spans="1:34" s="284" customFormat="1" ht="40.5" x14ac:dyDescent="0.2">
      <c r="A175" s="504"/>
      <c r="B175" s="504"/>
      <c r="C175" s="500"/>
      <c r="D175" s="504"/>
      <c r="E175" s="500"/>
      <c r="F175" s="500"/>
      <c r="G175" s="500"/>
      <c r="H175" s="500"/>
      <c r="I175" s="500"/>
      <c r="J175" s="500"/>
      <c r="K175" s="500"/>
      <c r="L175" s="500"/>
      <c r="M175" s="500"/>
      <c r="N175" s="500"/>
      <c r="O175" s="500"/>
      <c r="P175" s="500"/>
      <c r="Q175" s="500"/>
      <c r="R175" s="500"/>
      <c r="S175" s="500"/>
      <c r="T175" s="500"/>
      <c r="U175" s="500"/>
      <c r="V175" s="504"/>
      <c r="W175" s="506"/>
      <c r="X175" s="327" t="s">
        <v>196</v>
      </c>
      <c r="Y175" s="318" t="s">
        <v>186</v>
      </c>
      <c r="Z175" s="318" t="s">
        <v>178</v>
      </c>
      <c r="AA175" s="327" t="s">
        <v>200</v>
      </c>
      <c r="AB175" s="457"/>
      <c r="AC175" s="462"/>
      <c r="AD175" s="322">
        <f t="shared" si="2"/>
        <v>0</v>
      </c>
      <c r="AE175" s="500"/>
      <c r="AF175" s="500"/>
      <c r="AG175" s="502"/>
      <c r="AH175" s="500"/>
    </row>
    <row r="176" spans="1:34" s="284" customFormat="1" ht="40.5" x14ac:dyDescent="0.2">
      <c r="A176" s="504"/>
      <c r="B176" s="504"/>
      <c r="C176" s="500"/>
      <c r="D176" s="504"/>
      <c r="E176" s="500"/>
      <c r="F176" s="500"/>
      <c r="G176" s="500"/>
      <c r="H176" s="500"/>
      <c r="I176" s="500"/>
      <c r="J176" s="500"/>
      <c r="K176" s="500"/>
      <c r="L176" s="500"/>
      <c r="M176" s="500"/>
      <c r="N176" s="500"/>
      <c r="O176" s="500"/>
      <c r="P176" s="500"/>
      <c r="Q176" s="500"/>
      <c r="R176" s="500"/>
      <c r="S176" s="500"/>
      <c r="T176" s="500"/>
      <c r="U176" s="500"/>
      <c r="V176" s="504"/>
      <c r="W176" s="506"/>
      <c r="X176" s="327" t="s">
        <v>217</v>
      </c>
      <c r="Y176" s="318" t="s">
        <v>186</v>
      </c>
      <c r="Z176" s="318" t="s">
        <v>178</v>
      </c>
      <c r="AA176" s="327"/>
      <c r="AB176" s="457"/>
      <c r="AC176" s="462"/>
      <c r="AD176" s="365">
        <f t="shared" si="2"/>
        <v>0</v>
      </c>
      <c r="AE176" s="500"/>
      <c r="AF176" s="500"/>
      <c r="AG176" s="503"/>
      <c r="AH176" s="500"/>
    </row>
    <row r="177" spans="1:34" s="284" customFormat="1" ht="27" x14ac:dyDescent="0.2">
      <c r="A177" s="307" t="s">
        <v>347</v>
      </c>
      <c r="B177" s="309" t="s">
        <v>215</v>
      </c>
      <c r="C177" s="311">
        <v>196</v>
      </c>
      <c r="D177" s="309" t="s">
        <v>245</v>
      </c>
      <c r="E177" s="306">
        <v>30</v>
      </c>
      <c r="F177" s="306">
        <v>94</v>
      </c>
      <c r="G177" s="306"/>
      <c r="H177" s="306"/>
      <c r="I177" s="306"/>
      <c r="J177" s="306"/>
      <c r="K177" s="306"/>
      <c r="L177" s="306"/>
      <c r="M177" s="306">
        <v>7</v>
      </c>
      <c r="N177" s="306">
        <v>2</v>
      </c>
      <c r="O177" s="306">
        <v>6</v>
      </c>
      <c r="P177" s="306"/>
      <c r="Q177" s="306" t="s">
        <v>21</v>
      </c>
      <c r="R177" s="306" t="s">
        <v>177</v>
      </c>
      <c r="S177" s="306" t="s">
        <v>178</v>
      </c>
      <c r="T177" s="306" t="s">
        <v>178</v>
      </c>
      <c r="U177" s="306" t="s">
        <v>178</v>
      </c>
      <c r="V177" s="309" t="s">
        <v>353</v>
      </c>
      <c r="W177" s="310">
        <v>8.4756415567099994E-2</v>
      </c>
      <c r="X177" s="327" t="s">
        <v>179</v>
      </c>
      <c r="Y177" s="318" t="s">
        <v>180</v>
      </c>
      <c r="Z177" s="318" t="s">
        <v>181</v>
      </c>
      <c r="AA177" s="327"/>
      <c r="AB177" s="457"/>
      <c r="AC177" s="462"/>
      <c r="AD177" s="322">
        <f t="shared" si="2"/>
        <v>0</v>
      </c>
      <c r="AE177" s="306">
        <v>42</v>
      </c>
      <c r="AF177" s="306">
        <v>41</v>
      </c>
      <c r="AG177" s="283" t="s">
        <v>22</v>
      </c>
      <c r="AH177" s="306">
        <v>4</v>
      </c>
    </row>
    <row r="178" spans="1:34" s="284" customFormat="1" ht="13.5" x14ac:dyDescent="0.2">
      <c r="A178" s="512" t="s">
        <v>347</v>
      </c>
      <c r="B178" s="504" t="s">
        <v>215</v>
      </c>
      <c r="C178" s="505">
        <v>197</v>
      </c>
      <c r="D178" s="504" t="s">
        <v>190</v>
      </c>
      <c r="E178" s="500">
        <v>116</v>
      </c>
      <c r="F178" s="500">
        <v>364</v>
      </c>
      <c r="G178" s="500"/>
      <c r="H178" s="500"/>
      <c r="I178" s="500"/>
      <c r="J178" s="500"/>
      <c r="K178" s="500"/>
      <c r="L178" s="500"/>
      <c r="M178" s="500">
        <v>25</v>
      </c>
      <c r="N178" s="500">
        <v>2</v>
      </c>
      <c r="O178" s="500">
        <v>18</v>
      </c>
      <c r="P178" s="500"/>
      <c r="Q178" s="500" t="s">
        <v>20</v>
      </c>
      <c r="R178" s="500" t="s">
        <v>177</v>
      </c>
      <c r="S178" s="500" t="s">
        <v>178</v>
      </c>
      <c r="T178" s="500" t="s">
        <v>21</v>
      </c>
      <c r="U178" s="500" t="s">
        <v>21</v>
      </c>
      <c r="V178" s="504" t="s">
        <v>246</v>
      </c>
      <c r="W178" s="506">
        <v>5.1630387582699999</v>
      </c>
      <c r="X178" s="327" t="s">
        <v>179</v>
      </c>
      <c r="Y178" s="318" t="s">
        <v>186</v>
      </c>
      <c r="Z178" s="318" t="s">
        <v>178</v>
      </c>
      <c r="AA178" s="327"/>
      <c r="AB178" s="457"/>
      <c r="AC178" s="462"/>
      <c r="AD178" s="322">
        <f t="shared" si="2"/>
        <v>0</v>
      </c>
      <c r="AE178" s="500">
        <v>450</v>
      </c>
      <c r="AF178" s="500">
        <v>159</v>
      </c>
      <c r="AG178" s="501" t="s">
        <v>22</v>
      </c>
      <c r="AH178" s="500">
        <v>8</v>
      </c>
    </row>
    <row r="179" spans="1:34" s="284" customFormat="1" ht="40.5" x14ac:dyDescent="0.2">
      <c r="A179" s="504"/>
      <c r="B179" s="504"/>
      <c r="C179" s="500"/>
      <c r="D179" s="504"/>
      <c r="E179" s="500"/>
      <c r="F179" s="500"/>
      <c r="G179" s="500"/>
      <c r="H179" s="500"/>
      <c r="I179" s="500"/>
      <c r="J179" s="500"/>
      <c r="K179" s="500"/>
      <c r="L179" s="500"/>
      <c r="M179" s="500"/>
      <c r="N179" s="500"/>
      <c r="O179" s="500"/>
      <c r="P179" s="500"/>
      <c r="Q179" s="500"/>
      <c r="R179" s="500"/>
      <c r="S179" s="500"/>
      <c r="T179" s="500"/>
      <c r="U179" s="500"/>
      <c r="V179" s="504"/>
      <c r="W179" s="506"/>
      <c r="X179" s="327" t="s">
        <v>196</v>
      </c>
      <c r="Y179" s="318" t="s">
        <v>186</v>
      </c>
      <c r="Z179" s="318" t="s">
        <v>178</v>
      </c>
      <c r="AA179" s="327" t="s">
        <v>200</v>
      </c>
      <c r="AB179" s="457"/>
      <c r="AC179" s="462"/>
      <c r="AD179" s="322">
        <f t="shared" si="2"/>
        <v>0</v>
      </c>
      <c r="AE179" s="500"/>
      <c r="AF179" s="500"/>
      <c r="AG179" s="502"/>
      <c r="AH179" s="500"/>
    </row>
    <row r="180" spans="1:34" s="284" customFormat="1" ht="27" x14ac:dyDescent="0.2">
      <c r="A180" s="504"/>
      <c r="B180" s="504"/>
      <c r="C180" s="500"/>
      <c r="D180" s="504"/>
      <c r="E180" s="500"/>
      <c r="F180" s="500"/>
      <c r="G180" s="500"/>
      <c r="H180" s="500"/>
      <c r="I180" s="500"/>
      <c r="J180" s="500"/>
      <c r="K180" s="500"/>
      <c r="L180" s="500"/>
      <c r="M180" s="500"/>
      <c r="N180" s="500"/>
      <c r="O180" s="500"/>
      <c r="P180" s="500"/>
      <c r="Q180" s="500"/>
      <c r="R180" s="500"/>
      <c r="S180" s="500"/>
      <c r="T180" s="500"/>
      <c r="U180" s="500"/>
      <c r="V180" s="504"/>
      <c r="W180" s="506"/>
      <c r="X180" s="327" t="s">
        <v>231</v>
      </c>
      <c r="Y180" s="318"/>
      <c r="Z180" s="318" t="s">
        <v>178</v>
      </c>
      <c r="AA180" s="327" t="s">
        <v>232</v>
      </c>
      <c r="AB180" s="457"/>
      <c r="AC180" s="462"/>
      <c r="AD180" s="365">
        <f t="shared" si="2"/>
        <v>0</v>
      </c>
      <c r="AE180" s="500"/>
      <c r="AF180" s="500"/>
      <c r="AG180" s="502"/>
      <c r="AH180" s="500"/>
    </row>
    <row r="181" spans="1:34" s="284" customFormat="1" ht="40.5" x14ac:dyDescent="0.2">
      <c r="A181" s="504"/>
      <c r="B181" s="504"/>
      <c r="C181" s="500"/>
      <c r="D181" s="504"/>
      <c r="E181" s="500"/>
      <c r="F181" s="500"/>
      <c r="G181" s="500"/>
      <c r="H181" s="500"/>
      <c r="I181" s="500"/>
      <c r="J181" s="500"/>
      <c r="K181" s="500"/>
      <c r="L181" s="500"/>
      <c r="M181" s="500"/>
      <c r="N181" s="500"/>
      <c r="O181" s="500"/>
      <c r="P181" s="500"/>
      <c r="Q181" s="500"/>
      <c r="R181" s="500"/>
      <c r="S181" s="500"/>
      <c r="T181" s="500"/>
      <c r="U181" s="500"/>
      <c r="V181" s="504"/>
      <c r="W181" s="506"/>
      <c r="X181" s="327" t="s">
        <v>217</v>
      </c>
      <c r="Y181" s="318" t="s">
        <v>186</v>
      </c>
      <c r="Z181" s="318" t="s">
        <v>178</v>
      </c>
      <c r="AA181" s="327"/>
      <c r="AB181" s="457"/>
      <c r="AC181" s="462"/>
      <c r="AD181" s="365">
        <f t="shared" si="2"/>
        <v>0</v>
      </c>
      <c r="AE181" s="500"/>
      <c r="AF181" s="500"/>
      <c r="AG181" s="503"/>
      <c r="AH181" s="500"/>
    </row>
    <row r="182" spans="1:34" s="284" customFormat="1" ht="13.5" x14ac:dyDescent="0.2">
      <c r="A182" s="504" t="s">
        <v>347</v>
      </c>
      <c r="B182" s="504" t="s">
        <v>215</v>
      </c>
      <c r="C182" s="505">
        <v>332</v>
      </c>
      <c r="D182" s="504" t="s">
        <v>190</v>
      </c>
      <c r="E182" s="500">
        <v>17</v>
      </c>
      <c r="F182" s="500">
        <v>53</v>
      </c>
      <c r="G182" s="500"/>
      <c r="H182" s="500"/>
      <c r="I182" s="500"/>
      <c r="J182" s="500"/>
      <c r="K182" s="500"/>
      <c r="L182" s="500"/>
      <c r="M182" s="500">
        <v>6</v>
      </c>
      <c r="N182" s="500">
        <v>2</v>
      </c>
      <c r="O182" s="500">
        <v>5</v>
      </c>
      <c r="P182" s="500"/>
      <c r="Q182" s="500" t="s">
        <v>21</v>
      </c>
      <c r="R182" s="500" t="s">
        <v>177</v>
      </c>
      <c r="S182" s="500" t="s">
        <v>178</v>
      </c>
      <c r="T182" s="500" t="s">
        <v>178</v>
      </c>
      <c r="U182" s="500" t="s">
        <v>178</v>
      </c>
      <c r="V182" s="504" t="s">
        <v>353</v>
      </c>
      <c r="W182" s="506">
        <v>2.5898117790300001E-2</v>
      </c>
      <c r="X182" s="327" t="s">
        <v>179</v>
      </c>
      <c r="Y182" s="318" t="s">
        <v>186</v>
      </c>
      <c r="Z182" s="318" t="s">
        <v>178</v>
      </c>
      <c r="AA182" s="327"/>
      <c r="AB182" s="457"/>
      <c r="AC182" s="462"/>
      <c r="AD182" s="322">
        <f t="shared" si="2"/>
        <v>0</v>
      </c>
      <c r="AE182" s="500">
        <v>30</v>
      </c>
      <c r="AF182" s="500">
        <v>24</v>
      </c>
      <c r="AG182" s="501" t="s">
        <v>22</v>
      </c>
      <c r="AH182" s="500">
        <v>4</v>
      </c>
    </row>
    <row r="183" spans="1:34" s="284" customFormat="1" ht="27" x14ac:dyDescent="0.2">
      <c r="A183" s="504"/>
      <c r="B183" s="504"/>
      <c r="C183" s="500"/>
      <c r="D183" s="504"/>
      <c r="E183" s="500"/>
      <c r="F183" s="500"/>
      <c r="G183" s="500"/>
      <c r="H183" s="500"/>
      <c r="I183" s="500"/>
      <c r="J183" s="500"/>
      <c r="K183" s="500"/>
      <c r="L183" s="500"/>
      <c r="M183" s="500"/>
      <c r="N183" s="500"/>
      <c r="O183" s="500"/>
      <c r="P183" s="500"/>
      <c r="Q183" s="500"/>
      <c r="R183" s="500"/>
      <c r="S183" s="500"/>
      <c r="T183" s="500"/>
      <c r="U183" s="500"/>
      <c r="V183" s="504"/>
      <c r="W183" s="506"/>
      <c r="X183" s="327" t="s">
        <v>224</v>
      </c>
      <c r="Y183" s="318" t="s">
        <v>186</v>
      </c>
      <c r="Z183" s="318" t="s">
        <v>178</v>
      </c>
      <c r="AA183" s="327"/>
      <c r="AB183" s="457"/>
      <c r="AC183" s="462"/>
      <c r="AD183" s="322">
        <f t="shared" si="2"/>
        <v>0</v>
      </c>
      <c r="AE183" s="500"/>
      <c r="AF183" s="500"/>
      <c r="AG183" s="503"/>
      <c r="AH183" s="500"/>
    </row>
    <row r="184" spans="1:34" s="284" customFormat="1" ht="13.5" x14ac:dyDescent="0.2">
      <c r="A184" s="504" t="s">
        <v>347</v>
      </c>
      <c r="B184" s="504" t="s">
        <v>215</v>
      </c>
      <c r="C184" s="505">
        <v>333</v>
      </c>
      <c r="D184" s="504" t="s">
        <v>190</v>
      </c>
      <c r="E184" s="500">
        <v>23</v>
      </c>
      <c r="F184" s="500">
        <v>72</v>
      </c>
      <c r="G184" s="500"/>
      <c r="H184" s="500"/>
      <c r="I184" s="500"/>
      <c r="J184" s="500"/>
      <c r="K184" s="500"/>
      <c r="L184" s="500"/>
      <c r="M184" s="500">
        <v>6</v>
      </c>
      <c r="N184" s="500">
        <v>2</v>
      </c>
      <c r="O184" s="500">
        <v>6</v>
      </c>
      <c r="P184" s="500"/>
      <c r="Q184" s="500" t="s">
        <v>21</v>
      </c>
      <c r="R184" s="500" t="s">
        <v>177</v>
      </c>
      <c r="S184" s="500" t="s">
        <v>178</v>
      </c>
      <c r="T184" s="500" t="s">
        <v>178</v>
      </c>
      <c r="U184" s="500" t="s">
        <v>178</v>
      </c>
      <c r="V184" s="504" t="s">
        <v>353</v>
      </c>
      <c r="W184" s="506">
        <v>4.8146787449700003E-2</v>
      </c>
      <c r="X184" s="327" t="s">
        <v>179</v>
      </c>
      <c r="Y184" s="318" t="s">
        <v>186</v>
      </c>
      <c r="Z184" s="318" t="s">
        <v>178</v>
      </c>
      <c r="AA184" s="327"/>
      <c r="AB184" s="457"/>
      <c r="AC184" s="462"/>
      <c r="AD184" s="322">
        <f t="shared" si="2"/>
        <v>0</v>
      </c>
      <c r="AE184" s="500">
        <v>36</v>
      </c>
      <c r="AF184" s="500">
        <v>32</v>
      </c>
      <c r="AG184" s="509" t="s">
        <v>22</v>
      </c>
      <c r="AH184" s="500">
        <v>4</v>
      </c>
    </row>
    <row r="185" spans="1:34" s="284" customFormat="1" ht="27" x14ac:dyDescent="0.2">
      <c r="A185" s="504"/>
      <c r="B185" s="504"/>
      <c r="C185" s="500"/>
      <c r="D185" s="504"/>
      <c r="E185" s="500"/>
      <c r="F185" s="500"/>
      <c r="G185" s="500"/>
      <c r="H185" s="500"/>
      <c r="I185" s="500"/>
      <c r="J185" s="500"/>
      <c r="K185" s="500"/>
      <c r="L185" s="500"/>
      <c r="M185" s="500"/>
      <c r="N185" s="500"/>
      <c r="O185" s="500"/>
      <c r="P185" s="500"/>
      <c r="Q185" s="500"/>
      <c r="R185" s="500"/>
      <c r="S185" s="500"/>
      <c r="T185" s="500"/>
      <c r="U185" s="500"/>
      <c r="V185" s="504"/>
      <c r="W185" s="506"/>
      <c r="X185" s="327" t="s">
        <v>224</v>
      </c>
      <c r="Y185" s="318" t="s">
        <v>186</v>
      </c>
      <c r="Z185" s="318" t="s">
        <v>178</v>
      </c>
      <c r="AA185" s="327"/>
      <c r="AB185" s="457"/>
      <c r="AC185" s="462"/>
      <c r="AD185" s="322">
        <f t="shared" si="2"/>
        <v>0</v>
      </c>
      <c r="AE185" s="500"/>
      <c r="AF185" s="500"/>
      <c r="AG185" s="503"/>
      <c r="AH185" s="500"/>
    </row>
    <row r="186" spans="1:34" s="284" customFormat="1" ht="13.5" x14ac:dyDescent="0.2">
      <c r="A186" s="504" t="s">
        <v>347</v>
      </c>
      <c r="B186" s="504" t="s">
        <v>215</v>
      </c>
      <c r="C186" s="505">
        <v>341</v>
      </c>
      <c r="D186" s="504" t="s">
        <v>150</v>
      </c>
      <c r="E186" s="500">
        <v>4</v>
      </c>
      <c r="F186" s="500">
        <v>13</v>
      </c>
      <c r="G186" s="500"/>
      <c r="H186" s="500"/>
      <c r="I186" s="500"/>
      <c r="J186" s="500"/>
      <c r="K186" s="500"/>
      <c r="L186" s="500"/>
      <c r="M186" s="500">
        <v>3</v>
      </c>
      <c r="N186" s="500">
        <v>2</v>
      </c>
      <c r="O186" s="500">
        <v>1</v>
      </c>
      <c r="P186" s="500"/>
      <c r="Q186" s="500" t="s">
        <v>181</v>
      </c>
      <c r="R186" s="500" t="s">
        <v>177</v>
      </c>
      <c r="S186" s="500" t="s">
        <v>181</v>
      </c>
      <c r="T186" s="500" t="s">
        <v>178</v>
      </c>
      <c r="U186" s="500" t="s">
        <v>181</v>
      </c>
      <c r="V186" s="504" t="s">
        <v>353</v>
      </c>
      <c r="W186" s="506"/>
      <c r="X186" s="327" t="s">
        <v>182</v>
      </c>
      <c r="Y186" s="318" t="s">
        <v>21</v>
      </c>
      <c r="Z186" s="318" t="s">
        <v>178</v>
      </c>
      <c r="AA186" s="327"/>
      <c r="AB186" s="457"/>
      <c r="AC186" s="462"/>
      <c r="AD186" s="322">
        <f t="shared" si="2"/>
        <v>0</v>
      </c>
      <c r="AE186" s="500">
        <v>3</v>
      </c>
      <c r="AF186" s="500">
        <v>6</v>
      </c>
      <c r="AG186" s="501" t="s">
        <v>22</v>
      </c>
      <c r="AH186" s="500">
        <v>6</v>
      </c>
    </row>
    <row r="187" spans="1:34" s="284" customFormat="1" ht="13.5" x14ac:dyDescent="0.2">
      <c r="A187" s="504"/>
      <c r="B187" s="504"/>
      <c r="C187" s="500"/>
      <c r="D187" s="504"/>
      <c r="E187" s="500"/>
      <c r="F187" s="500"/>
      <c r="G187" s="500"/>
      <c r="H187" s="500"/>
      <c r="I187" s="500"/>
      <c r="J187" s="500"/>
      <c r="K187" s="500"/>
      <c r="L187" s="500"/>
      <c r="M187" s="500"/>
      <c r="N187" s="500"/>
      <c r="O187" s="500"/>
      <c r="P187" s="500"/>
      <c r="Q187" s="500"/>
      <c r="R187" s="500"/>
      <c r="S187" s="500"/>
      <c r="T187" s="500"/>
      <c r="U187" s="500"/>
      <c r="V187" s="504"/>
      <c r="W187" s="506"/>
      <c r="X187" s="327"/>
      <c r="Y187" s="318"/>
      <c r="Z187" s="318" t="s">
        <v>178</v>
      </c>
      <c r="AA187" s="327"/>
      <c r="AB187" s="322" t="s">
        <v>22</v>
      </c>
      <c r="AC187" s="443" t="s">
        <v>22</v>
      </c>
      <c r="AD187" s="322" t="s">
        <v>22</v>
      </c>
      <c r="AE187" s="500"/>
      <c r="AF187" s="500"/>
      <c r="AG187" s="503"/>
      <c r="AH187" s="500"/>
    </row>
    <row r="188" spans="1:34" s="284" customFormat="1" ht="27" x14ac:dyDescent="0.2">
      <c r="A188" s="309" t="s">
        <v>347</v>
      </c>
      <c r="B188" s="309" t="s">
        <v>215</v>
      </c>
      <c r="C188" s="311">
        <v>342</v>
      </c>
      <c r="D188" s="309" t="s">
        <v>150</v>
      </c>
      <c r="E188" s="306">
        <v>4</v>
      </c>
      <c r="F188" s="306">
        <v>13</v>
      </c>
      <c r="G188" s="306"/>
      <c r="H188" s="306"/>
      <c r="I188" s="306"/>
      <c r="J188" s="306"/>
      <c r="K188" s="306"/>
      <c r="L188" s="306"/>
      <c r="M188" s="306">
        <v>3</v>
      </c>
      <c r="N188" s="306">
        <v>2</v>
      </c>
      <c r="O188" s="306">
        <v>1</v>
      </c>
      <c r="P188" s="306"/>
      <c r="Q188" s="306" t="s">
        <v>181</v>
      </c>
      <c r="R188" s="306" t="s">
        <v>177</v>
      </c>
      <c r="S188" s="306" t="s">
        <v>181</v>
      </c>
      <c r="T188" s="306" t="s">
        <v>178</v>
      </c>
      <c r="U188" s="306" t="s">
        <v>178</v>
      </c>
      <c r="V188" s="309" t="s">
        <v>353</v>
      </c>
      <c r="W188" s="310"/>
      <c r="X188" s="327" t="s">
        <v>182</v>
      </c>
      <c r="Y188" s="318" t="s">
        <v>21</v>
      </c>
      <c r="Z188" s="318" t="s">
        <v>178</v>
      </c>
      <c r="AA188" s="327"/>
      <c r="AB188" s="457"/>
      <c r="AC188" s="462"/>
      <c r="AD188" s="322">
        <f t="shared" si="2"/>
        <v>0</v>
      </c>
      <c r="AE188" s="306">
        <v>3</v>
      </c>
      <c r="AF188" s="306">
        <v>6</v>
      </c>
      <c r="AG188" s="283" t="s">
        <v>22</v>
      </c>
      <c r="AH188" s="306">
        <v>5</v>
      </c>
    </row>
    <row r="189" spans="1:34" s="284" customFormat="1" ht="27" x14ac:dyDescent="0.2">
      <c r="A189" s="309" t="s">
        <v>347</v>
      </c>
      <c r="B189" s="309" t="s">
        <v>215</v>
      </c>
      <c r="C189" s="311">
        <v>343</v>
      </c>
      <c r="D189" s="309" t="s">
        <v>150</v>
      </c>
      <c r="E189" s="306">
        <v>4</v>
      </c>
      <c r="F189" s="306">
        <v>13</v>
      </c>
      <c r="G189" s="306"/>
      <c r="H189" s="306"/>
      <c r="I189" s="306"/>
      <c r="J189" s="306"/>
      <c r="K189" s="306"/>
      <c r="L189" s="306"/>
      <c r="M189" s="306">
        <v>3</v>
      </c>
      <c r="N189" s="306">
        <v>2</v>
      </c>
      <c r="O189" s="306">
        <v>1</v>
      </c>
      <c r="P189" s="306"/>
      <c r="Q189" s="306" t="s">
        <v>178</v>
      </c>
      <c r="R189" s="306" t="s">
        <v>177</v>
      </c>
      <c r="S189" s="306" t="s">
        <v>181</v>
      </c>
      <c r="T189" s="306" t="s">
        <v>178</v>
      </c>
      <c r="U189" s="306" t="s">
        <v>181</v>
      </c>
      <c r="V189" s="309" t="s">
        <v>353</v>
      </c>
      <c r="W189" s="310"/>
      <c r="X189" s="327" t="s">
        <v>182</v>
      </c>
      <c r="Y189" s="318" t="s">
        <v>21</v>
      </c>
      <c r="Z189" s="318" t="s">
        <v>181</v>
      </c>
      <c r="AA189" s="327"/>
      <c r="AB189" s="457"/>
      <c r="AC189" s="462"/>
      <c r="AD189" s="322">
        <f t="shared" si="2"/>
        <v>0</v>
      </c>
      <c r="AE189" s="306">
        <v>3</v>
      </c>
      <c r="AF189" s="306">
        <v>6</v>
      </c>
      <c r="AG189" s="283" t="s">
        <v>22</v>
      </c>
      <c r="AH189" s="306">
        <v>6</v>
      </c>
    </row>
    <row r="190" spans="1:34" s="284" customFormat="1" ht="13.5" x14ac:dyDescent="0.2">
      <c r="A190" s="504" t="s">
        <v>347</v>
      </c>
      <c r="B190" s="504" t="s">
        <v>215</v>
      </c>
      <c r="C190" s="505">
        <v>344</v>
      </c>
      <c r="D190" s="504" t="s">
        <v>150</v>
      </c>
      <c r="E190" s="500">
        <v>5</v>
      </c>
      <c r="F190" s="500">
        <v>16</v>
      </c>
      <c r="G190" s="500"/>
      <c r="H190" s="500"/>
      <c r="I190" s="500"/>
      <c r="J190" s="500"/>
      <c r="K190" s="500"/>
      <c r="L190" s="500"/>
      <c r="M190" s="500">
        <v>3</v>
      </c>
      <c r="N190" s="500">
        <v>2</v>
      </c>
      <c r="O190" s="500">
        <v>2</v>
      </c>
      <c r="P190" s="500"/>
      <c r="Q190" s="500" t="s">
        <v>181</v>
      </c>
      <c r="R190" s="500" t="s">
        <v>177</v>
      </c>
      <c r="S190" s="500" t="s">
        <v>178</v>
      </c>
      <c r="T190" s="500" t="s">
        <v>178</v>
      </c>
      <c r="U190" s="500" t="s">
        <v>178</v>
      </c>
      <c r="V190" s="504" t="s">
        <v>353</v>
      </c>
      <c r="W190" s="506"/>
      <c r="X190" s="327" t="s">
        <v>182</v>
      </c>
      <c r="Y190" s="318" t="s">
        <v>21</v>
      </c>
      <c r="Z190" s="318" t="s">
        <v>178</v>
      </c>
      <c r="AA190" s="327"/>
      <c r="AB190" s="457"/>
      <c r="AC190" s="462"/>
      <c r="AD190" s="322">
        <f t="shared" si="2"/>
        <v>0</v>
      </c>
      <c r="AE190" s="500">
        <v>6</v>
      </c>
      <c r="AF190" s="500">
        <v>7</v>
      </c>
      <c r="AG190" s="501" t="s">
        <v>22</v>
      </c>
      <c r="AH190" s="500">
        <v>4</v>
      </c>
    </row>
    <row r="191" spans="1:34" s="284" customFormat="1" ht="13.5" x14ac:dyDescent="0.2">
      <c r="A191" s="504"/>
      <c r="B191" s="504"/>
      <c r="C191" s="500"/>
      <c r="D191" s="504"/>
      <c r="E191" s="500"/>
      <c r="F191" s="500"/>
      <c r="G191" s="500"/>
      <c r="H191" s="500"/>
      <c r="I191" s="500"/>
      <c r="J191" s="500"/>
      <c r="K191" s="500"/>
      <c r="L191" s="500"/>
      <c r="M191" s="500"/>
      <c r="N191" s="500"/>
      <c r="O191" s="500"/>
      <c r="P191" s="500"/>
      <c r="Q191" s="500"/>
      <c r="R191" s="500"/>
      <c r="S191" s="500"/>
      <c r="T191" s="500"/>
      <c r="U191" s="500"/>
      <c r="V191" s="504"/>
      <c r="W191" s="506"/>
      <c r="X191" s="327"/>
      <c r="Y191" s="318"/>
      <c r="Z191" s="318" t="s">
        <v>178</v>
      </c>
      <c r="AA191" s="327"/>
      <c r="AB191" s="322" t="s">
        <v>22</v>
      </c>
      <c r="AC191" s="443" t="s">
        <v>22</v>
      </c>
      <c r="AD191" s="322" t="s">
        <v>22</v>
      </c>
      <c r="AE191" s="500"/>
      <c r="AF191" s="500"/>
      <c r="AG191" s="503"/>
      <c r="AH191" s="500"/>
    </row>
    <row r="192" spans="1:34" s="284" customFormat="1" ht="13.5" x14ac:dyDescent="0.2">
      <c r="A192" s="504" t="s">
        <v>347</v>
      </c>
      <c r="B192" s="504" t="s">
        <v>215</v>
      </c>
      <c r="C192" s="505">
        <v>345</v>
      </c>
      <c r="D192" s="504" t="s">
        <v>150</v>
      </c>
      <c r="E192" s="500">
        <v>4</v>
      </c>
      <c r="F192" s="500">
        <v>13</v>
      </c>
      <c r="G192" s="500"/>
      <c r="H192" s="500"/>
      <c r="I192" s="500"/>
      <c r="J192" s="500"/>
      <c r="K192" s="500"/>
      <c r="L192" s="500"/>
      <c r="M192" s="500">
        <v>3</v>
      </c>
      <c r="N192" s="500">
        <v>2</v>
      </c>
      <c r="O192" s="500">
        <v>2</v>
      </c>
      <c r="P192" s="500"/>
      <c r="Q192" s="500" t="s">
        <v>181</v>
      </c>
      <c r="R192" s="500" t="s">
        <v>177</v>
      </c>
      <c r="S192" s="500" t="s">
        <v>181</v>
      </c>
      <c r="T192" s="500" t="s">
        <v>178</v>
      </c>
      <c r="U192" s="500" t="s">
        <v>178</v>
      </c>
      <c r="V192" s="504" t="s">
        <v>353</v>
      </c>
      <c r="W192" s="506"/>
      <c r="X192" s="327" t="s">
        <v>182</v>
      </c>
      <c r="Y192" s="318" t="s">
        <v>21</v>
      </c>
      <c r="Z192" s="318" t="s">
        <v>178</v>
      </c>
      <c r="AA192" s="327"/>
      <c r="AB192" s="457"/>
      <c r="AC192" s="462"/>
      <c r="AD192" s="322">
        <f t="shared" si="2"/>
        <v>0</v>
      </c>
      <c r="AE192" s="500">
        <v>6</v>
      </c>
      <c r="AF192" s="500">
        <v>6</v>
      </c>
      <c r="AG192" s="501" t="s">
        <v>22</v>
      </c>
      <c r="AH192" s="500">
        <v>5</v>
      </c>
    </row>
    <row r="193" spans="1:34" s="284" customFormat="1" ht="13.5" x14ac:dyDescent="0.2">
      <c r="A193" s="504"/>
      <c r="B193" s="504"/>
      <c r="C193" s="500"/>
      <c r="D193" s="504"/>
      <c r="E193" s="500"/>
      <c r="F193" s="500"/>
      <c r="G193" s="500"/>
      <c r="H193" s="500"/>
      <c r="I193" s="500"/>
      <c r="J193" s="500"/>
      <c r="K193" s="500"/>
      <c r="L193" s="500"/>
      <c r="M193" s="500"/>
      <c r="N193" s="500"/>
      <c r="O193" s="500"/>
      <c r="P193" s="500"/>
      <c r="Q193" s="500"/>
      <c r="R193" s="500"/>
      <c r="S193" s="500"/>
      <c r="T193" s="500"/>
      <c r="U193" s="500"/>
      <c r="V193" s="504"/>
      <c r="W193" s="506"/>
      <c r="X193" s="327"/>
      <c r="Y193" s="318"/>
      <c r="Z193" s="318" t="s">
        <v>178</v>
      </c>
      <c r="AA193" s="327"/>
      <c r="AB193" s="322" t="s">
        <v>22</v>
      </c>
      <c r="AC193" s="443" t="s">
        <v>22</v>
      </c>
      <c r="AD193" s="322" t="s">
        <v>22</v>
      </c>
      <c r="AE193" s="500"/>
      <c r="AF193" s="500"/>
      <c r="AG193" s="503"/>
      <c r="AH193" s="500"/>
    </row>
    <row r="194" spans="1:34" s="284" customFormat="1" ht="13.5" x14ac:dyDescent="0.2">
      <c r="A194" s="504" t="s">
        <v>347</v>
      </c>
      <c r="B194" s="504" t="s">
        <v>215</v>
      </c>
      <c r="C194" s="505">
        <v>346</v>
      </c>
      <c r="D194" s="504" t="s">
        <v>150</v>
      </c>
      <c r="E194" s="500">
        <v>7</v>
      </c>
      <c r="F194" s="500">
        <v>22</v>
      </c>
      <c r="G194" s="500"/>
      <c r="H194" s="500"/>
      <c r="I194" s="500"/>
      <c r="J194" s="500"/>
      <c r="K194" s="500"/>
      <c r="L194" s="500"/>
      <c r="M194" s="500">
        <v>4</v>
      </c>
      <c r="N194" s="500">
        <v>2</v>
      </c>
      <c r="O194" s="500">
        <v>3</v>
      </c>
      <c r="P194" s="500"/>
      <c r="Q194" s="500" t="s">
        <v>181</v>
      </c>
      <c r="R194" s="500" t="s">
        <v>177</v>
      </c>
      <c r="S194" s="500" t="s">
        <v>178</v>
      </c>
      <c r="T194" s="500" t="s">
        <v>178</v>
      </c>
      <c r="U194" s="500" t="s">
        <v>178</v>
      </c>
      <c r="V194" s="504" t="s">
        <v>353</v>
      </c>
      <c r="W194" s="506"/>
      <c r="X194" s="327" t="s">
        <v>182</v>
      </c>
      <c r="Y194" s="318" t="s">
        <v>21</v>
      </c>
      <c r="Z194" s="318" t="s">
        <v>178</v>
      </c>
      <c r="AA194" s="327"/>
      <c r="AB194" s="457"/>
      <c r="AC194" s="462"/>
      <c r="AD194" s="322">
        <f t="shared" si="2"/>
        <v>0</v>
      </c>
      <c r="AE194" s="500">
        <v>12</v>
      </c>
      <c r="AF194" s="500">
        <v>10</v>
      </c>
      <c r="AG194" s="501" t="s">
        <v>22</v>
      </c>
      <c r="AH194" s="500">
        <v>4</v>
      </c>
    </row>
    <row r="195" spans="1:34" s="284" customFormat="1" ht="13.5" x14ac:dyDescent="0.2">
      <c r="A195" s="504"/>
      <c r="B195" s="504"/>
      <c r="C195" s="500"/>
      <c r="D195" s="504"/>
      <c r="E195" s="500"/>
      <c r="F195" s="500"/>
      <c r="G195" s="500"/>
      <c r="H195" s="500"/>
      <c r="I195" s="500"/>
      <c r="J195" s="500"/>
      <c r="K195" s="500"/>
      <c r="L195" s="500"/>
      <c r="M195" s="500"/>
      <c r="N195" s="500"/>
      <c r="O195" s="500"/>
      <c r="P195" s="500"/>
      <c r="Q195" s="500"/>
      <c r="R195" s="500"/>
      <c r="S195" s="500"/>
      <c r="T195" s="500"/>
      <c r="U195" s="500"/>
      <c r="V195" s="504"/>
      <c r="W195" s="506"/>
      <c r="X195" s="327"/>
      <c r="Y195" s="318"/>
      <c r="Z195" s="318" t="s">
        <v>178</v>
      </c>
      <c r="AA195" s="327"/>
      <c r="AB195" s="322" t="s">
        <v>22</v>
      </c>
      <c r="AC195" s="443" t="s">
        <v>22</v>
      </c>
      <c r="AD195" s="322" t="s">
        <v>22</v>
      </c>
      <c r="AE195" s="500"/>
      <c r="AF195" s="500"/>
      <c r="AG195" s="503"/>
      <c r="AH195" s="500"/>
    </row>
    <row r="196" spans="1:34" s="284" customFormat="1" ht="27" x14ac:dyDescent="0.2">
      <c r="A196" s="309" t="s">
        <v>347</v>
      </c>
      <c r="B196" s="309" t="s">
        <v>215</v>
      </c>
      <c r="C196" s="311">
        <v>347</v>
      </c>
      <c r="D196" s="309" t="s">
        <v>150</v>
      </c>
      <c r="E196" s="306">
        <v>10</v>
      </c>
      <c r="F196" s="306">
        <v>31</v>
      </c>
      <c r="G196" s="306"/>
      <c r="H196" s="306"/>
      <c r="I196" s="306"/>
      <c r="J196" s="306"/>
      <c r="K196" s="306"/>
      <c r="L196" s="306"/>
      <c r="M196" s="306">
        <v>4</v>
      </c>
      <c r="N196" s="306">
        <v>2</v>
      </c>
      <c r="O196" s="306">
        <v>3</v>
      </c>
      <c r="P196" s="306"/>
      <c r="Q196" s="306" t="s">
        <v>181</v>
      </c>
      <c r="R196" s="306" t="s">
        <v>177</v>
      </c>
      <c r="S196" s="306" t="s">
        <v>178</v>
      </c>
      <c r="T196" s="306" t="s">
        <v>178</v>
      </c>
      <c r="U196" s="306" t="s">
        <v>178</v>
      </c>
      <c r="V196" s="309" t="s">
        <v>353</v>
      </c>
      <c r="W196" s="310">
        <v>5.7737012007999999E-3</v>
      </c>
      <c r="X196" s="327" t="s">
        <v>182</v>
      </c>
      <c r="Y196" s="318" t="s">
        <v>21</v>
      </c>
      <c r="Z196" s="318" t="s">
        <v>178</v>
      </c>
      <c r="AA196" s="327"/>
      <c r="AB196" s="457"/>
      <c r="AC196" s="462"/>
      <c r="AD196" s="322">
        <f t="shared" ref="AD196:AD228" si="3">AB196+AC196</f>
        <v>0</v>
      </c>
      <c r="AE196" s="306">
        <v>12</v>
      </c>
      <c r="AF196" s="306">
        <v>14</v>
      </c>
      <c r="AG196" s="283" t="s">
        <v>22</v>
      </c>
      <c r="AH196" s="306">
        <v>4</v>
      </c>
    </row>
    <row r="197" spans="1:34" s="284" customFormat="1" ht="27" x14ac:dyDescent="0.2">
      <c r="A197" s="309" t="s">
        <v>347</v>
      </c>
      <c r="B197" s="309" t="s">
        <v>215</v>
      </c>
      <c r="C197" s="311">
        <v>348</v>
      </c>
      <c r="D197" s="309" t="s">
        <v>150</v>
      </c>
      <c r="E197" s="306">
        <v>9</v>
      </c>
      <c r="F197" s="306">
        <v>28</v>
      </c>
      <c r="G197" s="306"/>
      <c r="H197" s="306"/>
      <c r="I197" s="306"/>
      <c r="J197" s="306"/>
      <c r="K197" s="306"/>
      <c r="L197" s="306"/>
      <c r="M197" s="306">
        <v>3</v>
      </c>
      <c r="N197" s="306">
        <v>2</v>
      </c>
      <c r="O197" s="306">
        <v>2</v>
      </c>
      <c r="P197" s="306"/>
      <c r="Q197" s="306" t="s">
        <v>181</v>
      </c>
      <c r="R197" s="306" t="s">
        <v>177</v>
      </c>
      <c r="S197" s="306" t="s">
        <v>178</v>
      </c>
      <c r="T197" s="306" t="s">
        <v>178</v>
      </c>
      <c r="U197" s="306" t="s">
        <v>178</v>
      </c>
      <c r="V197" s="309" t="s">
        <v>353</v>
      </c>
      <c r="W197" s="310"/>
      <c r="X197" s="327" t="s">
        <v>182</v>
      </c>
      <c r="Y197" s="318" t="s">
        <v>21</v>
      </c>
      <c r="Z197" s="318" t="s">
        <v>178</v>
      </c>
      <c r="AA197" s="327"/>
      <c r="AB197" s="457"/>
      <c r="AC197" s="462"/>
      <c r="AD197" s="322">
        <f t="shared" si="3"/>
        <v>0</v>
      </c>
      <c r="AE197" s="306">
        <v>6</v>
      </c>
      <c r="AF197" s="306">
        <v>13</v>
      </c>
      <c r="AG197" s="283" t="s">
        <v>22</v>
      </c>
      <c r="AH197" s="306">
        <v>4</v>
      </c>
    </row>
    <row r="198" spans="1:34" s="284" customFormat="1" ht="27" x14ac:dyDescent="0.2">
      <c r="A198" s="307" t="s">
        <v>347</v>
      </c>
      <c r="B198" s="309" t="s">
        <v>215</v>
      </c>
      <c r="C198" s="311">
        <v>395</v>
      </c>
      <c r="D198" s="309" t="s">
        <v>150</v>
      </c>
      <c r="E198" s="306">
        <v>4</v>
      </c>
      <c r="F198" s="306">
        <v>13</v>
      </c>
      <c r="G198" s="306"/>
      <c r="H198" s="306"/>
      <c r="I198" s="306"/>
      <c r="J198" s="306"/>
      <c r="K198" s="306"/>
      <c r="L198" s="306"/>
      <c r="M198" s="306">
        <v>3</v>
      </c>
      <c r="N198" s="306">
        <v>2</v>
      </c>
      <c r="O198" s="306">
        <v>2</v>
      </c>
      <c r="P198" s="306"/>
      <c r="Q198" s="306" t="s">
        <v>178</v>
      </c>
      <c r="R198" s="306" t="s">
        <v>177</v>
      </c>
      <c r="S198" s="306" t="s">
        <v>178</v>
      </c>
      <c r="T198" s="306" t="s">
        <v>178</v>
      </c>
      <c r="U198" s="306" t="s">
        <v>178</v>
      </c>
      <c r="V198" s="309" t="s">
        <v>353</v>
      </c>
      <c r="W198" s="310"/>
      <c r="X198" s="327" t="s">
        <v>182</v>
      </c>
      <c r="Y198" s="318" t="s">
        <v>21</v>
      </c>
      <c r="Z198" s="318" t="s">
        <v>178</v>
      </c>
      <c r="AA198" s="327"/>
      <c r="AB198" s="457"/>
      <c r="AC198" s="462"/>
      <c r="AD198" s="322">
        <f t="shared" si="3"/>
        <v>0</v>
      </c>
      <c r="AE198" s="306">
        <v>6</v>
      </c>
      <c r="AF198" s="306">
        <v>6</v>
      </c>
      <c r="AG198" s="283" t="s">
        <v>22</v>
      </c>
      <c r="AH198" s="306">
        <v>4</v>
      </c>
    </row>
    <row r="199" spans="1:34" s="284" customFormat="1" ht="27" x14ac:dyDescent="0.2">
      <c r="A199" s="307" t="s">
        <v>347</v>
      </c>
      <c r="B199" s="309" t="s">
        <v>215</v>
      </c>
      <c r="C199" s="311">
        <v>397</v>
      </c>
      <c r="D199" s="309" t="s">
        <v>150</v>
      </c>
      <c r="E199" s="306">
        <v>6</v>
      </c>
      <c r="F199" s="306">
        <v>19</v>
      </c>
      <c r="G199" s="306"/>
      <c r="H199" s="306"/>
      <c r="I199" s="306"/>
      <c r="J199" s="306"/>
      <c r="K199" s="306"/>
      <c r="L199" s="306"/>
      <c r="M199" s="306">
        <v>4</v>
      </c>
      <c r="N199" s="306">
        <v>2</v>
      </c>
      <c r="O199" s="306">
        <v>2</v>
      </c>
      <c r="P199" s="306"/>
      <c r="Q199" s="306" t="s">
        <v>178</v>
      </c>
      <c r="R199" s="306" t="s">
        <v>177</v>
      </c>
      <c r="S199" s="306" t="s">
        <v>178</v>
      </c>
      <c r="T199" s="306" t="s">
        <v>178</v>
      </c>
      <c r="U199" s="306" t="s">
        <v>178</v>
      </c>
      <c r="V199" s="309" t="s">
        <v>353</v>
      </c>
      <c r="W199" s="310"/>
      <c r="X199" s="327" t="s">
        <v>182</v>
      </c>
      <c r="Y199" s="318" t="s">
        <v>21</v>
      </c>
      <c r="Z199" s="318" t="s">
        <v>178</v>
      </c>
      <c r="AA199" s="327"/>
      <c r="AB199" s="457"/>
      <c r="AC199" s="462"/>
      <c r="AD199" s="322">
        <f t="shared" si="3"/>
        <v>0</v>
      </c>
      <c r="AE199" s="306">
        <v>8</v>
      </c>
      <c r="AF199" s="306">
        <v>9</v>
      </c>
      <c r="AG199" s="283" t="s">
        <v>22</v>
      </c>
      <c r="AH199" s="306">
        <v>4</v>
      </c>
    </row>
    <row r="200" spans="1:34" s="284" customFormat="1" ht="13.5" x14ac:dyDescent="0.2">
      <c r="A200" s="504" t="s">
        <v>347</v>
      </c>
      <c r="B200" s="504" t="s">
        <v>215</v>
      </c>
      <c r="C200" s="505">
        <v>454</v>
      </c>
      <c r="D200" s="504" t="s">
        <v>150</v>
      </c>
      <c r="E200" s="500">
        <v>4</v>
      </c>
      <c r="F200" s="500">
        <v>13</v>
      </c>
      <c r="G200" s="500"/>
      <c r="H200" s="500"/>
      <c r="I200" s="500"/>
      <c r="J200" s="500"/>
      <c r="K200" s="500"/>
      <c r="L200" s="500"/>
      <c r="M200" s="500">
        <v>3</v>
      </c>
      <c r="N200" s="500">
        <v>2</v>
      </c>
      <c r="O200" s="500">
        <v>1</v>
      </c>
      <c r="P200" s="500"/>
      <c r="Q200" s="500" t="s">
        <v>181</v>
      </c>
      <c r="R200" s="500" t="s">
        <v>177</v>
      </c>
      <c r="S200" s="500" t="s">
        <v>181</v>
      </c>
      <c r="T200" s="500" t="s">
        <v>178</v>
      </c>
      <c r="U200" s="500" t="s">
        <v>178</v>
      </c>
      <c r="V200" s="504" t="s">
        <v>353</v>
      </c>
      <c r="W200" s="506"/>
      <c r="X200" s="327" t="s">
        <v>182</v>
      </c>
      <c r="Y200" s="318" t="s">
        <v>21</v>
      </c>
      <c r="Z200" s="318" t="s">
        <v>178</v>
      </c>
      <c r="AA200" s="327"/>
      <c r="AB200" s="457"/>
      <c r="AC200" s="462"/>
      <c r="AD200" s="322">
        <f t="shared" si="3"/>
        <v>0</v>
      </c>
      <c r="AE200" s="500">
        <v>3</v>
      </c>
      <c r="AF200" s="500">
        <v>6</v>
      </c>
      <c r="AG200" s="501" t="s">
        <v>22</v>
      </c>
      <c r="AH200" s="500">
        <v>5</v>
      </c>
    </row>
    <row r="201" spans="1:34" s="284" customFormat="1" ht="13.5" x14ac:dyDescent="0.2">
      <c r="A201" s="504"/>
      <c r="B201" s="504"/>
      <c r="C201" s="500"/>
      <c r="D201" s="504"/>
      <c r="E201" s="500"/>
      <c r="F201" s="500"/>
      <c r="G201" s="500"/>
      <c r="H201" s="500"/>
      <c r="I201" s="500"/>
      <c r="J201" s="500"/>
      <c r="K201" s="500"/>
      <c r="L201" s="500"/>
      <c r="M201" s="500"/>
      <c r="N201" s="500"/>
      <c r="O201" s="500"/>
      <c r="P201" s="500"/>
      <c r="Q201" s="500"/>
      <c r="R201" s="500"/>
      <c r="S201" s="500"/>
      <c r="T201" s="500"/>
      <c r="U201" s="500"/>
      <c r="V201" s="504"/>
      <c r="W201" s="506"/>
      <c r="X201" s="327"/>
      <c r="Y201" s="318"/>
      <c r="Z201" s="318" t="s">
        <v>178</v>
      </c>
      <c r="AA201" s="327"/>
      <c r="AB201" s="322" t="s">
        <v>22</v>
      </c>
      <c r="AC201" s="443" t="s">
        <v>22</v>
      </c>
      <c r="AD201" s="322" t="s">
        <v>22</v>
      </c>
      <c r="AE201" s="500"/>
      <c r="AF201" s="500"/>
      <c r="AG201" s="503"/>
      <c r="AH201" s="500"/>
    </row>
    <row r="202" spans="1:34" s="284" customFormat="1" ht="13.5" x14ac:dyDescent="0.2">
      <c r="A202" s="504" t="s">
        <v>347</v>
      </c>
      <c r="B202" s="504" t="s">
        <v>215</v>
      </c>
      <c r="C202" s="505">
        <v>483</v>
      </c>
      <c r="D202" s="504" t="s">
        <v>190</v>
      </c>
      <c r="E202" s="500">
        <v>54</v>
      </c>
      <c r="F202" s="500">
        <v>170</v>
      </c>
      <c r="G202" s="500"/>
      <c r="H202" s="500"/>
      <c r="I202" s="500"/>
      <c r="J202" s="500"/>
      <c r="K202" s="500"/>
      <c r="L202" s="500"/>
      <c r="M202" s="500">
        <v>18</v>
      </c>
      <c r="N202" s="500">
        <v>4</v>
      </c>
      <c r="O202" s="500">
        <v>9</v>
      </c>
      <c r="P202" s="500"/>
      <c r="Q202" s="500" t="s">
        <v>20</v>
      </c>
      <c r="R202" s="500" t="s">
        <v>177</v>
      </c>
      <c r="S202" s="500" t="s">
        <v>178</v>
      </c>
      <c r="T202" s="500" t="s">
        <v>181</v>
      </c>
      <c r="U202" s="500" t="s">
        <v>21</v>
      </c>
      <c r="V202" s="504" t="s">
        <v>247</v>
      </c>
      <c r="W202" s="506">
        <v>0.82276603801199999</v>
      </c>
      <c r="X202" s="327" t="s">
        <v>179</v>
      </c>
      <c r="Y202" s="318" t="s">
        <v>186</v>
      </c>
      <c r="Z202" s="318" t="s">
        <v>178</v>
      </c>
      <c r="AA202" s="327"/>
      <c r="AB202" s="457"/>
      <c r="AC202" s="462"/>
      <c r="AD202" s="322">
        <f t="shared" si="3"/>
        <v>0</v>
      </c>
      <c r="AE202" s="500">
        <v>162</v>
      </c>
      <c r="AF202" s="500">
        <v>74</v>
      </c>
      <c r="AG202" s="501" t="s">
        <v>22</v>
      </c>
      <c r="AH202" s="500">
        <v>7</v>
      </c>
    </row>
    <row r="203" spans="1:34" s="284" customFormat="1" ht="27" x14ac:dyDescent="0.2">
      <c r="A203" s="504"/>
      <c r="B203" s="504"/>
      <c r="C203" s="500"/>
      <c r="D203" s="504"/>
      <c r="E203" s="500"/>
      <c r="F203" s="500"/>
      <c r="G203" s="500"/>
      <c r="H203" s="500"/>
      <c r="I203" s="500"/>
      <c r="J203" s="500"/>
      <c r="K203" s="500"/>
      <c r="L203" s="500"/>
      <c r="M203" s="500"/>
      <c r="N203" s="500"/>
      <c r="O203" s="500"/>
      <c r="P203" s="500"/>
      <c r="Q203" s="500"/>
      <c r="R203" s="500"/>
      <c r="S203" s="500"/>
      <c r="T203" s="500"/>
      <c r="U203" s="500"/>
      <c r="V203" s="504"/>
      <c r="W203" s="506"/>
      <c r="X203" s="327" t="s">
        <v>196</v>
      </c>
      <c r="Y203" s="318" t="s">
        <v>186</v>
      </c>
      <c r="Z203" s="318" t="s">
        <v>178</v>
      </c>
      <c r="AA203" s="327" t="s">
        <v>209</v>
      </c>
      <c r="AB203" s="457"/>
      <c r="AC203" s="462"/>
      <c r="AD203" s="322">
        <f t="shared" si="3"/>
        <v>0</v>
      </c>
      <c r="AE203" s="500"/>
      <c r="AF203" s="500"/>
      <c r="AG203" s="502"/>
      <c r="AH203" s="500"/>
    </row>
    <row r="204" spans="1:34" s="284" customFormat="1" ht="40.5" x14ac:dyDescent="0.2">
      <c r="A204" s="504"/>
      <c r="B204" s="504"/>
      <c r="C204" s="500"/>
      <c r="D204" s="504"/>
      <c r="E204" s="500"/>
      <c r="F204" s="500"/>
      <c r="G204" s="500"/>
      <c r="H204" s="500"/>
      <c r="I204" s="500"/>
      <c r="J204" s="500"/>
      <c r="K204" s="500"/>
      <c r="L204" s="500"/>
      <c r="M204" s="500"/>
      <c r="N204" s="500"/>
      <c r="O204" s="500"/>
      <c r="P204" s="500"/>
      <c r="Q204" s="500"/>
      <c r="R204" s="500"/>
      <c r="S204" s="500"/>
      <c r="T204" s="500"/>
      <c r="U204" s="500"/>
      <c r="V204" s="504"/>
      <c r="W204" s="506"/>
      <c r="X204" s="327" t="s">
        <v>217</v>
      </c>
      <c r="Y204" s="318" t="s">
        <v>186</v>
      </c>
      <c r="Z204" s="318" t="s">
        <v>178</v>
      </c>
      <c r="AA204" s="327"/>
      <c r="AB204" s="457"/>
      <c r="AC204" s="462"/>
      <c r="AD204" s="365">
        <f t="shared" si="3"/>
        <v>0</v>
      </c>
      <c r="AE204" s="500"/>
      <c r="AF204" s="500"/>
      <c r="AG204" s="503"/>
      <c r="AH204" s="500"/>
    </row>
    <row r="205" spans="1:34" s="284" customFormat="1" ht="13.5" x14ac:dyDescent="0.2">
      <c r="A205" s="504" t="s">
        <v>347</v>
      </c>
      <c r="B205" s="504" t="s">
        <v>215</v>
      </c>
      <c r="C205" s="505">
        <v>484</v>
      </c>
      <c r="D205" s="504" t="s">
        <v>150</v>
      </c>
      <c r="E205" s="500">
        <v>56</v>
      </c>
      <c r="F205" s="500">
        <v>176</v>
      </c>
      <c r="G205" s="500"/>
      <c r="H205" s="500"/>
      <c r="I205" s="500"/>
      <c r="J205" s="500"/>
      <c r="K205" s="500"/>
      <c r="L205" s="500"/>
      <c r="M205" s="500">
        <v>18</v>
      </c>
      <c r="N205" s="500">
        <v>3</v>
      </c>
      <c r="O205" s="500">
        <v>11</v>
      </c>
      <c r="P205" s="500"/>
      <c r="Q205" s="500" t="s">
        <v>20</v>
      </c>
      <c r="R205" s="500" t="s">
        <v>177</v>
      </c>
      <c r="S205" s="500" t="s">
        <v>178</v>
      </c>
      <c r="T205" s="500" t="s">
        <v>178</v>
      </c>
      <c r="U205" s="500" t="s">
        <v>181</v>
      </c>
      <c r="V205" s="504" t="s">
        <v>227</v>
      </c>
      <c r="W205" s="506">
        <v>0.88582484247399995</v>
      </c>
      <c r="X205" s="327" t="s">
        <v>179</v>
      </c>
      <c r="Y205" s="318" t="s">
        <v>180</v>
      </c>
      <c r="Z205" s="318" t="s">
        <v>181</v>
      </c>
      <c r="AA205" s="327"/>
      <c r="AB205" s="457"/>
      <c r="AC205" s="462"/>
      <c r="AD205" s="322">
        <f t="shared" si="3"/>
        <v>0</v>
      </c>
      <c r="AE205" s="500">
        <v>198</v>
      </c>
      <c r="AF205" s="500">
        <v>77</v>
      </c>
      <c r="AG205" s="501" t="s">
        <v>22</v>
      </c>
      <c r="AH205" s="500">
        <v>5</v>
      </c>
    </row>
    <row r="206" spans="1:34" s="284" customFormat="1" ht="27" x14ac:dyDescent="0.2">
      <c r="A206" s="504"/>
      <c r="B206" s="504"/>
      <c r="C206" s="500"/>
      <c r="D206" s="504"/>
      <c r="E206" s="500"/>
      <c r="F206" s="500"/>
      <c r="G206" s="500"/>
      <c r="H206" s="500"/>
      <c r="I206" s="500"/>
      <c r="J206" s="500"/>
      <c r="K206" s="500"/>
      <c r="L206" s="500"/>
      <c r="M206" s="500"/>
      <c r="N206" s="500"/>
      <c r="O206" s="500"/>
      <c r="P206" s="500"/>
      <c r="Q206" s="500"/>
      <c r="R206" s="500"/>
      <c r="S206" s="500"/>
      <c r="T206" s="500"/>
      <c r="U206" s="500"/>
      <c r="V206" s="504"/>
      <c r="W206" s="506"/>
      <c r="X206" s="327" t="s">
        <v>231</v>
      </c>
      <c r="Y206" s="318"/>
      <c r="Z206" s="318">
        <v>1</v>
      </c>
      <c r="AA206" s="327" t="s">
        <v>232</v>
      </c>
      <c r="AB206" s="457"/>
      <c r="AC206" s="462"/>
      <c r="AD206" s="365">
        <f t="shared" si="3"/>
        <v>0</v>
      </c>
      <c r="AE206" s="500"/>
      <c r="AF206" s="500"/>
      <c r="AG206" s="503"/>
      <c r="AH206" s="500"/>
    </row>
    <row r="207" spans="1:34" s="284" customFormat="1" ht="13.5" x14ac:dyDescent="0.2">
      <c r="A207" s="504" t="s">
        <v>347</v>
      </c>
      <c r="B207" s="504" t="s">
        <v>215</v>
      </c>
      <c r="C207" s="505">
        <v>485</v>
      </c>
      <c r="D207" s="504" t="s">
        <v>150</v>
      </c>
      <c r="E207" s="500">
        <v>38</v>
      </c>
      <c r="F207" s="500">
        <v>119</v>
      </c>
      <c r="G207" s="500"/>
      <c r="H207" s="500"/>
      <c r="I207" s="500"/>
      <c r="J207" s="500"/>
      <c r="K207" s="500"/>
      <c r="L207" s="500"/>
      <c r="M207" s="500">
        <v>18</v>
      </c>
      <c r="N207" s="500">
        <v>3</v>
      </c>
      <c r="O207" s="500">
        <v>8</v>
      </c>
      <c r="P207" s="500"/>
      <c r="Q207" s="500" t="s">
        <v>20</v>
      </c>
      <c r="R207" s="500" t="s">
        <v>177</v>
      </c>
      <c r="S207" s="500" t="s">
        <v>178</v>
      </c>
      <c r="T207" s="500" t="s">
        <v>181</v>
      </c>
      <c r="U207" s="500" t="s">
        <v>181</v>
      </c>
      <c r="V207" s="504" t="s">
        <v>223</v>
      </c>
      <c r="W207" s="506">
        <v>0.40263808920100003</v>
      </c>
      <c r="X207" s="327" t="s">
        <v>179</v>
      </c>
      <c r="Y207" s="318" t="s">
        <v>186</v>
      </c>
      <c r="Z207" s="318" t="s">
        <v>178</v>
      </c>
      <c r="AA207" s="327"/>
      <c r="AB207" s="457"/>
      <c r="AC207" s="462"/>
      <c r="AD207" s="322">
        <f t="shared" si="3"/>
        <v>0</v>
      </c>
      <c r="AE207" s="500">
        <v>144</v>
      </c>
      <c r="AF207" s="500">
        <v>52</v>
      </c>
      <c r="AG207" s="501" t="s">
        <v>22</v>
      </c>
      <c r="AH207" s="500">
        <v>6</v>
      </c>
    </row>
    <row r="208" spans="1:34" s="284" customFormat="1" ht="27" x14ac:dyDescent="0.2">
      <c r="A208" s="504"/>
      <c r="B208" s="504"/>
      <c r="C208" s="500"/>
      <c r="D208" s="504"/>
      <c r="E208" s="500"/>
      <c r="F208" s="500"/>
      <c r="G208" s="500"/>
      <c r="H208" s="500"/>
      <c r="I208" s="500"/>
      <c r="J208" s="500"/>
      <c r="K208" s="500"/>
      <c r="L208" s="500"/>
      <c r="M208" s="500"/>
      <c r="N208" s="500"/>
      <c r="O208" s="500"/>
      <c r="P208" s="500"/>
      <c r="Q208" s="500"/>
      <c r="R208" s="500"/>
      <c r="S208" s="500"/>
      <c r="T208" s="500"/>
      <c r="U208" s="500"/>
      <c r="V208" s="504"/>
      <c r="W208" s="506"/>
      <c r="X208" s="327" t="s">
        <v>196</v>
      </c>
      <c r="Y208" s="318" t="s">
        <v>186</v>
      </c>
      <c r="Z208" s="318" t="s">
        <v>178</v>
      </c>
      <c r="AA208" s="327" t="s">
        <v>197</v>
      </c>
      <c r="AB208" s="457"/>
      <c r="AC208" s="462"/>
      <c r="AD208" s="322">
        <f t="shared" si="3"/>
        <v>0</v>
      </c>
      <c r="AE208" s="500"/>
      <c r="AF208" s="500"/>
      <c r="AG208" s="503"/>
      <c r="AH208" s="500"/>
    </row>
    <row r="209" spans="1:34" s="284" customFormat="1" ht="13.5" x14ac:dyDescent="0.2">
      <c r="A209" s="504" t="s">
        <v>347</v>
      </c>
      <c r="B209" s="504" t="s">
        <v>215</v>
      </c>
      <c r="C209" s="505">
        <v>486</v>
      </c>
      <c r="D209" s="504" t="s">
        <v>190</v>
      </c>
      <c r="E209" s="500">
        <v>61</v>
      </c>
      <c r="F209" s="500">
        <v>192</v>
      </c>
      <c r="G209" s="500"/>
      <c r="H209" s="500"/>
      <c r="I209" s="500"/>
      <c r="J209" s="500"/>
      <c r="K209" s="500"/>
      <c r="L209" s="500"/>
      <c r="M209" s="500">
        <v>22</v>
      </c>
      <c r="N209" s="500">
        <v>4</v>
      </c>
      <c r="O209" s="500">
        <v>13</v>
      </c>
      <c r="P209" s="500"/>
      <c r="Q209" s="500" t="s">
        <v>20</v>
      </c>
      <c r="R209" s="500" t="s">
        <v>177</v>
      </c>
      <c r="S209" s="500" t="s">
        <v>181</v>
      </c>
      <c r="T209" s="500" t="s">
        <v>181</v>
      </c>
      <c r="U209" s="500" t="s">
        <v>181</v>
      </c>
      <c r="V209" s="504" t="s">
        <v>353</v>
      </c>
      <c r="W209" s="506">
        <v>1.28790584385</v>
      </c>
      <c r="X209" s="327" t="s">
        <v>179</v>
      </c>
      <c r="Y209" s="318" t="s">
        <v>180</v>
      </c>
      <c r="Z209" s="318" t="s">
        <v>178</v>
      </c>
      <c r="AA209" s="327"/>
      <c r="AB209" s="457"/>
      <c r="AC209" s="462"/>
      <c r="AD209" s="322">
        <f t="shared" si="3"/>
        <v>0</v>
      </c>
      <c r="AE209" s="500">
        <v>286</v>
      </c>
      <c r="AF209" s="500">
        <v>84</v>
      </c>
      <c r="AG209" s="501" t="s">
        <v>22</v>
      </c>
      <c r="AH209" s="500">
        <v>7</v>
      </c>
    </row>
    <row r="210" spans="1:34" s="284" customFormat="1" ht="40.5" x14ac:dyDescent="0.2">
      <c r="A210" s="504"/>
      <c r="B210" s="504"/>
      <c r="C210" s="500"/>
      <c r="D210" s="504"/>
      <c r="E210" s="500"/>
      <c r="F210" s="500"/>
      <c r="G210" s="500"/>
      <c r="H210" s="500"/>
      <c r="I210" s="500"/>
      <c r="J210" s="500"/>
      <c r="K210" s="500"/>
      <c r="L210" s="500"/>
      <c r="M210" s="500"/>
      <c r="N210" s="500"/>
      <c r="O210" s="500"/>
      <c r="P210" s="500"/>
      <c r="Q210" s="500"/>
      <c r="R210" s="500"/>
      <c r="S210" s="500"/>
      <c r="T210" s="500"/>
      <c r="U210" s="500"/>
      <c r="V210" s="504"/>
      <c r="W210" s="506"/>
      <c r="X210" s="327" t="s">
        <v>196</v>
      </c>
      <c r="Y210" s="318" t="s">
        <v>180</v>
      </c>
      <c r="Z210" s="318" t="s">
        <v>178</v>
      </c>
      <c r="AA210" s="327" t="s">
        <v>200</v>
      </c>
      <c r="AB210" s="457"/>
      <c r="AC210" s="462"/>
      <c r="AD210" s="322">
        <f t="shared" si="3"/>
        <v>0</v>
      </c>
      <c r="AE210" s="500"/>
      <c r="AF210" s="500"/>
      <c r="AG210" s="503"/>
      <c r="AH210" s="500"/>
    </row>
    <row r="211" spans="1:34" s="284" customFormat="1" ht="13.5" x14ac:dyDescent="0.2">
      <c r="A211" s="512" t="s">
        <v>347</v>
      </c>
      <c r="B211" s="504" t="s">
        <v>215</v>
      </c>
      <c r="C211" s="505">
        <v>487</v>
      </c>
      <c r="D211" s="504" t="s">
        <v>190</v>
      </c>
      <c r="E211" s="500">
        <v>73</v>
      </c>
      <c r="F211" s="500">
        <v>229</v>
      </c>
      <c r="G211" s="500"/>
      <c r="H211" s="500"/>
      <c r="I211" s="500"/>
      <c r="J211" s="500"/>
      <c r="K211" s="500"/>
      <c r="L211" s="500"/>
      <c r="M211" s="500">
        <v>21</v>
      </c>
      <c r="N211" s="500">
        <v>4</v>
      </c>
      <c r="O211" s="500">
        <v>14</v>
      </c>
      <c r="P211" s="500"/>
      <c r="Q211" s="500" t="s">
        <v>20</v>
      </c>
      <c r="R211" s="500" t="s">
        <v>177</v>
      </c>
      <c r="S211" s="500" t="s">
        <v>178</v>
      </c>
      <c r="T211" s="500" t="s">
        <v>181</v>
      </c>
      <c r="U211" s="500" t="s">
        <v>21</v>
      </c>
      <c r="V211" s="504" t="s">
        <v>219</v>
      </c>
      <c r="W211" s="506">
        <v>1.7694479838799999</v>
      </c>
      <c r="X211" s="327" t="s">
        <v>179</v>
      </c>
      <c r="Y211" s="318" t="s">
        <v>186</v>
      </c>
      <c r="Z211" s="318" t="s">
        <v>178</v>
      </c>
      <c r="AA211" s="327"/>
      <c r="AB211" s="457"/>
      <c r="AC211" s="462"/>
      <c r="AD211" s="322">
        <f t="shared" si="3"/>
        <v>0</v>
      </c>
      <c r="AE211" s="500">
        <v>294</v>
      </c>
      <c r="AF211" s="500">
        <v>100</v>
      </c>
      <c r="AG211" s="501" t="s">
        <v>22</v>
      </c>
      <c r="AH211" s="500">
        <v>7</v>
      </c>
    </row>
    <row r="212" spans="1:34" s="284" customFormat="1" ht="40.5" x14ac:dyDescent="0.2">
      <c r="A212" s="504"/>
      <c r="B212" s="504"/>
      <c r="C212" s="500"/>
      <c r="D212" s="504"/>
      <c r="E212" s="500"/>
      <c r="F212" s="500"/>
      <c r="G212" s="500"/>
      <c r="H212" s="500"/>
      <c r="I212" s="500"/>
      <c r="J212" s="500"/>
      <c r="K212" s="500"/>
      <c r="L212" s="500"/>
      <c r="M212" s="500"/>
      <c r="N212" s="500"/>
      <c r="O212" s="500"/>
      <c r="P212" s="500"/>
      <c r="Q212" s="500"/>
      <c r="R212" s="500"/>
      <c r="S212" s="500"/>
      <c r="T212" s="500"/>
      <c r="U212" s="500"/>
      <c r="V212" s="504"/>
      <c r="W212" s="506"/>
      <c r="X212" s="327" t="s">
        <v>196</v>
      </c>
      <c r="Y212" s="318" t="s">
        <v>186</v>
      </c>
      <c r="Z212" s="318" t="s">
        <v>178</v>
      </c>
      <c r="AA212" s="327" t="s">
        <v>200</v>
      </c>
      <c r="AB212" s="457"/>
      <c r="AC212" s="462"/>
      <c r="AD212" s="322">
        <f t="shared" si="3"/>
        <v>0</v>
      </c>
      <c r="AE212" s="500"/>
      <c r="AF212" s="500"/>
      <c r="AG212" s="502"/>
      <c r="AH212" s="500"/>
    </row>
    <row r="213" spans="1:34" s="284" customFormat="1" ht="40.5" x14ac:dyDescent="0.2">
      <c r="A213" s="504"/>
      <c r="B213" s="504"/>
      <c r="C213" s="500"/>
      <c r="D213" s="504"/>
      <c r="E213" s="500"/>
      <c r="F213" s="500"/>
      <c r="G213" s="500"/>
      <c r="H213" s="500"/>
      <c r="I213" s="500"/>
      <c r="J213" s="500"/>
      <c r="K213" s="500"/>
      <c r="L213" s="500"/>
      <c r="M213" s="500"/>
      <c r="N213" s="500"/>
      <c r="O213" s="500"/>
      <c r="P213" s="500"/>
      <c r="Q213" s="500"/>
      <c r="R213" s="500"/>
      <c r="S213" s="500"/>
      <c r="T213" s="500"/>
      <c r="U213" s="500"/>
      <c r="V213" s="504"/>
      <c r="W213" s="506"/>
      <c r="X213" s="327" t="s">
        <v>217</v>
      </c>
      <c r="Y213" s="318" t="s">
        <v>186</v>
      </c>
      <c r="Z213" s="318" t="s">
        <v>178</v>
      </c>
      <c r="AA213" s="327"/>
      <c r="AB213" s="457"/>
      <c r="AC213" s="462"/>
      <c r="AD213" s="365">
        <f t="shared" si="3"/>
        <v>0</v>
      </c>
      <c r="AE213" s="500"/>
      <c r="AF213" s="500"/>
      <c r="AG213" s="503"/>
      <c r="AH213" s="500"/>
    </row>
    <row r="214" spans="1:34" s="284" customFormat="1" ht="13.5" x14ac:dyDescent="0.2">
      <c r="A214" s="512" t="s">
        <v>347</v>
      </c>
      <c r="B214" s="504" t="s">
        <v>215</v>
      </c>
      <c r="C214" s="505">
        <v>488</v>
      </c>
      <c r="D214" s="504" t="s">
        <v>190</v>
      </c>
      <c r="E214" s="500">
        <v>74</v>
      </c>
      <c r="F214" s="500">
        <v>232</v>
      </c>
      <c r="G214" s="500"/>
      <c r="H214" s="500"/>
      <c r="I214" s="500"/>
      <c r="J214" s="500"/>
      <c r="K214" s="500"/>
      <c r="L214" s="500"/>
      <c r="M214" s="500">
        <v>25</v>
      </c>
      <c r="N214" s="500">
        <v>6</v>
      </c>
      <c r="O214" s="500">
        <v>11</v>
      </c>
      <c r="P214" s="500"/>
      <c r="Q214" s="500" t="s">
        <v>20</v>
      </c>
      <c r="R214" s="500" t="s">
        <v>177</v>
      </c>
      <c r="S214" s="500" t="s">
        <v>178</v>
      </c>
      <c r="T214" s="500" t="s">
        <v>21</v>
      </c>
      <c r="U214" s="500" t="s">
        <v>21</v>
      </c>
      <c r="V214" s="504" t="s">
        <v>216</v>
      </c>
      <c r="W214" s="506">
        <v>2.0787601438699999</v>
      </c>
      <c r="X214" s="327" t="s">
        <v>179</v>
      </c>
      <c r="Y214" s="318" t="s">
        <v>186</v>
      </c>
      <c r="Z214" s="318" t="s">
        <v>178</v>
      </c>
      <c r="AA214" s="327"/>
      <c r="AB214" s="457"/>
      <c r="AC214" s="462"/>
      <c r="AD214" s="322">
        <f t="shared" si="3"/>
        <v>0</v>
      </c>
      <c r="AE214" s="500">
        <v>275</v>
      </c>
      <c r="AF214" s="500">
        <v>101</v>
      </c>
      <c r="AG214" s="501" t="s">
        <v>22</v>
      </c>
      <c r="AH214" s="500">
        <v>8</v>
      </c>
    </row>
    <row r="215" spans="1:34" s="284" customFormat="1" ht="40.5" x14ac:dyDescent="0.2">
      <c r="A215" s="504"/>
      <c r="B215" s="504"/>
      <c r="C215" s="500"/>
      <c r="D215" s="504"/>
      <c r="E215" s="500"/>
      <c r="F215" s="500"/>
      <c r="G215" s="500"/>
      <c r="H215" s="500"/>
      <c r="I215" s="500"/>
      <c r="J215" s="500"/>
      <c r="K215" s="500"/>
      <c r="L215" s="500"/>
      <c r="M215" s="500"/>
      <c r="N215" s="500"/>
      <c r="O215" s="500"/>
      <c r="P215" s="500"/>
      <c r="Q215" s="500"/>
      <c r="R215" s="500"/>
      <c r="S215" s="500"/>
      <c r="T215" s="500"/>
      <c r="U215" s="500"/>
      <c r="V215" s="504"/>
      <c r="W215" s="506"/>
      <c r="X215" s="327" t="s">
        <v>217</v>
      </c>
      <c r="Y215" s="318" t="s">
        <v>186</v>
      </c>
      <c r="Z215" s="318" t="s">
        <v>178</v>
      </c>
      <c r="AA215" s="327"/>
      <c r="AB215" s="457"/>
      <c r="AC215" s="462"/>
      <c r="AD215" s="365">
        <f t="shared" si="3"/>
        <v>0</v>
      </c>
      <c r="AE215" s="500"/>
      <c r="AF215" s="500"/>
      <c r="AG215" s="503"/>
      <c r="AH215" s="500"/>
    </row>
    <row r="216" spans="1:34" s="284" customFormat="1" ht="13.5" x14ac:dyDescent="0.2">
      <c r="A216" s="512" t="s">
        <v>347</v>
      </c>
      <c r="B216" s="504" t="s">
        <v>215</v>
      </c>
      <c r="C216" s="505">
        <v>489</v>
      </c>
      <c r="D216" s="504" t="s">
        <v>190</v>
      </c>
      <c r="E216" s="500">
        <v>96</v>
      </c>
      <c r="F216" s="500">
        <v>302</v>
      </c>
      <c r="G216" s="500"/>
      <c r="H216" s="500"/>
      <c r="I216" s="500"/>
      <c r="J216" s="500"/>
      <c r="K216" s="500"/>
      <c r="L216" s="500"/>
      <c r="M216" s="500">
        <v>26</v>
      </c>
      <c r="N216" s="500">
        <v>9</v>
      </c>
      <c r="O216" s="500">
        <v>20</v>
      </c>
      <c r="P216" s="500"/>
      <c r="Q216" s="500" t="s">
        <v>20</v>
      </c>
      <c r="R216" s="500" t="s">
        <v>177</v>
      </c>
      <c r="S216" s="500" t="s">
        <v>178</v>
      </c>
      <c r="T216" s="500" t="s">
        <v>21</v>
      </c>
      <c r="U216" s="500" t="s">
        <v>21</v>
      </c>
      <c r="V216" s="504" t="s">
        <v>248</v>
      </c>
      <c r="W216" s="506">
        <v>3.5212414602200002</v>
      </c>
      <c r="X216" s="327" t="s">
        <v>179</v>
      </c>
      <c r="Y216" s="318" t="s">
        <v>186</v>
      </c>
      <c r="Z216" s="318" t="s">
        <v>178</v>
      </c>
      <c r="AA216" s="327"/>
      <c r="AB216" s="457"/>
      <c r="AC216" s="462"/>
      <c r="AD216" s="322">
        <f t="shared" si="3"/>
        <v>0</v>
      </c>
      <c r="AE216" s="500">
        <v>520</v>
      </c>
      <c r="AF216" s="500">
        <v>132</v>
      </c>
      <c r="AG216" s="501" t="s">
        <v>22</v>
      </c>
      <c r="AH216" s="500">
        <v>8</v>
      </c>
    </row>
    <row r="217" spans="1:34" s="284" customFormat="1" ht="27" x14ac:dyDescent="0.2">
      <c r="A217" s="504"/>
      <c r="B217" s="504"/>
      <c r="C217" s="500"/>
      <c r="D217" s="504"/>
      <c r="E217" s="500"/>
      <c r="F217" s="500"/>
      <c r="G217" s="500"/>
      <c r="H217" s="500"/>
      <c r="I217" s="500"/>
      <c r="J217" s="500"/>
      <c r="K217" s="500"/>
      <c r="L217" s="500"/>
      <c r="M217" s="500"/>
      <c r="N217" s="500"/>
      <c r="O217" s="500"/>
      <c r="P217" s="500"/>
      <c r="Q217" s="500"/>
      <c r="R217" s="500"/>
      <c r="S217" s="500"/>
      <c r="T217" s="500"/>
      <c r="U217" s="500"/>
      <c r="V217" s="504"/>
      <c r="W217" s="506"/>
      <c r="X217" s="327" t="s">
        <v>196</v>
      </c>
      <c r="Y217" s="318" t="s">
        <v>186</v>
      </c>
      <c r="Z217" s="318" t="s">
        <v>178</v>
      </c>
      <c r="AA217" s="327"/>
      <c r="AB217" s="457"/>
      <c r="AC217" s="462"/>
      <c r="AD217" s="322">
        <f t="shared" si="3"/>
        <v>0</v>
      </c>
      <c r="AE217" s="500"/>
      <c r="AF217" s="500"/>
      <c r="AG217" s="502"/>
      <c r="AH217" s="500"/>
    </row>
    <row r="218" spans="1:34" s="284" customFormat="1" ht="40.5" x14ac:dyDescent="0.2">
      <c r="A218" s="504"/>
      <c r="B218" s="504"/>
      <c r="C218" s="500"/>
      <c r="D218" s="504"/>
      <c r="E218" s="500"/>
      <c r="F218" s="500"/>
      <c r="G218" s="500"/>
      <c r="H218" s="500"/>
      <c r="I218" s="500"/>
      <c r="J218" s="500"/>
      <c r="K218" s="500"/>
      <c r="L218" s="500"/>
      <c r="M218" s="500"/>
      <c r="N218" s="500"/>
      <c r="O218" s="500"/>
      <c r="P218" s="500"/>
      <c r="Q218" s="500"/>
      <c r="R218" s="500"/>
      <c r="S218" s="500"/>
      <c r="T218" s="500"/>
      <c r="U218" s="500"/>
      <c r="V218" s="504"/>
      <c r="W218" s="506"/>
      <c r="X218" s="327" t="s">
        <v>217</v>
      </c>
      <c r="Y218" s="318" t="s">
        <v>186</v>
      </c>
      <c r="Z218" s="318" t="s">
        <v>178</v>
      </c>
      <c r="AA218" s="327"/>
      <c r="AB218" s="457"/>
      <c r="AC218" s="462"/>
      <c r="AD218" s="365">
        <f t="shared" si="3"/>
        <v>0</v>
      </c>
      <c r="AE218" s="500"/>
      <c r="AF218" s="500"/>
      <c r="AG218" s="503"/>
      <c r="AH218" s="500"/>
    </row>
    <row r="219" spans="1:34" s="284" customFormat="1" ht="13.5" x14ac:dyDescent="0.2">
      <c r="A219" s="512" t="s">
        <v>347</v>
      </c>
      <c r="B219" s="504" t="s">
        <v>215</v>
      </c>
      <c r="C219" s="505">
        <v>490</v>
      </c>
      <c r="D219" s="504" t="s">
        <v>150</v>
      </c>
      <c r="E219" s="500">
        <v>93</v>
      </c>
      <c r="F219" s="500">
        <v>292</v>
      </c>
      <c r="G219" s="500"/>
      <c r="H219" s="500"/>
      <c r="I219" s="500"/>
      <c r="J219" s="500"/>
      <c r="K219" s="500"/>
      <c r="L219" s="500"/>
      <c r="M219" s="500">
        <v>26</v>
      </c>
      <c r="N219" s="500">
        <v>5</v>
      </c>
      <c r="O219" s="500">
        <v>20</v>
      </c>
      <c r="P219" s="500"/>
      <c r="Q219" s="500" t="s">
        <v>20</v>
      </c>
      <c r="R219" s="500" t="s">
        <v>177</v>
      </c>
      <c r="S219" s="500" t="s">
        <v>178</v>
      </c>
      <c r="T219" s="500" t="s">
        <v>21</v>
      </c>
      <c r="U219" s="500" t="s">
        <v>21</v>
      </c>
      <c r="V219" s="504" t="s">
        <v>249</v>
      </c>
      <c r="W219" s="506">
        <v>3.3021338405799998</v>
      </c>
      <c r="X219" s="327" t="s">
        <v>179</v>
      </c>
      <c r="Y219" s="318" t="s">
        <v>186</v>
      </c>
      <c r="Z219" s="318" t="s">
        <v>178</v>
      </c>
      <c r="AA219" s="327"/>
      <c r="AB219" s="457"/>
      <c r="AC219" s="462"/>
      <c r="AD219" s="322">
        <f t="shared" si="3"/>
        <v>0</v>
      </c>
      <c r="AE219" s="500">
        <v>520</v>
      </c>
      <c r="AF219" s="500">
        <v>127</v>
      </c>
      <c r="AG219" s="501" t="s">
        <v>22</v>
      </c>
      <c r="AH219" s="500">
        <v>8</v>
      </c>
    </row>
    <row r="220" spans="1:34" s="284" customFormat="1" ht="40.5" x14ac:dyDescent="0.2">
      <c r="A220" s="504"/>
      <c r="B220" s="504"/>
      <c r="C220" s="500"/>
      <c r="D220" s="504"/>
      <c r="E220" s="500"/>
      <c r="F220" s="500"/>
      <c r="G220" s="500"/>
      <c r="H220" s="500"/>
      <c r="I220" s="500"/>
      <c r="J220" s="500"/>
      <c r="K220" s="500"/>
      <c r="L220" s="500"/>
      <c r="M220" s="500"/>
      <c r="N220" s="500"/>
      <c r="O220" s="500"/>
      <c r="P220" s="500"/>
      <c r="Q220" s="500"/>
      <c r="R220" s="500"/>
      <c r="S220" s="500"/>
      <c r="T220" s="500"/>
      <c r="U220" s="500"/>
      <c r="V220" s="504"/>
      <c r="W220" s="506"/>
      <c r="X220" s="327" t="s">
        <v>196</v>
      </c>
      <c r="Y220" s="318" t="s">
        <v>186</v>
      </c>
      <c r="Z220" s="318" t="s">
        <v>178</v>
      </c>
      <c r="AA220" s="327" t="s">
        <v>200</v>
      </c>
      <c r="AB220" s="457"/>
      <c r="AC220" s="462"/>
      <c r="AD220" s="322">
        <f t="shared" si="3"/>
        <v>0</v>
      </c>
      <c r="AE220" s="500"/>
      <c r="AF220" s="500"/>
      <c r="AG220" s="502"/>
      <c r="AH220" s="500"/>
    </row>
    <row r="221" spans="1:34" s="284" customFormat="1" ht="40.5" x14ac:dyDescent="0.2">
      <c r="A221" s="504"/>
      <c r="B221" s="504"/>
      <c r="C221" s="500"/>
      <c r="D221" s="504"/>
      <c r="E221" s="500"/>
      <c r="F221" s="500"/>
      <c r="G221" s="500"/>
      <c r="H221" s="500"/>
      <c r="I221" s="500"/>
      <c r="J221" s="500"/>
      <c r="K221" s="500"/>
      <c r="L221" s="500"/>
      <c r="M221" s="500"/>
      <c r="N221" s="500"/>
      <c r="O221" s="500"/>
      <c r="P221" s="500"/>
      <c r="Q221" s="500"/>
      <c r="R221" s="500"/>
      <c r="S221" s="500"/>
      <c r="T221" s="500"/>
      <c r="U221" s="500"/>
      <c r="V221" s="504"/>
      <c r="W221" s="506"/>
      <c r="X221" s="327" t="s">
        <v>217</v>
      </c>
      <c r="Y221" s="318" t="s">
        <v>186</v>
      </c>
      <c r="Z221" s="318" t="s">
        <v>178</v>
      </c>
      <c r="AA221" s="327"/>
      <c r="AB221" s="457"/>
      <c r="AC221" s="462"/>
      <c r="AD221" s="365">
        <f t="shared" si="3"/>
        <v>0</v>
      </c>
      <c r="AE221" s="500"/>
      <c r="AF221" s="500"/>
      <c r="AG221" s="503"/>
      <c r="AH221" s="500"/>
    </row>
    <row r="222" spans="1:34" s="284" customFormat="1" ht="13.5" x14ac:dyDescent="0.2">
      <c r="A222" s="512" t="s">
        <v>347</v>
      </c>
      <c r="B222" s="504" t="s">
        <v>215</v>
      </c>
      <c r="C222" s="505">
        <v>491</v>
      </c>
      <c r="D222" s="504" t="s">
        <v>190</v>
      </c>
      <c r="E222" s="500">
        <v>84</v>
      </c>
      <c r="F222" s="500">
        <v>264</v>
      </c>
      <c r="G222" s="500"/>
      <c r="H222" s="500"/>
      <c r="I222" s="500"/>
      <c r="J222" s="500"/>
      <c r="K222" s="500"/>
      <c r="L222" s="500"/>
      <c r="M222" s="500">
        <v>22</v>
      </c>
      <c r="N222" s="500">
        <v>4</v>
      </c>
      <c r="O222" s="500">
        <v>16</v>
      </c>
      <c r="P222" s="500"/>
      <c r="Q222" s="500" t="s">
        <v>20</v>
      </c>
      <c r="R222" s="500" t="s">
        <v>177</v>
      </c>
      <c r="S222" s="500" t="s">
        <v>178</v>
      </c>
      <c r="T222" s="500" t="s">
        <v>181</v>
      </c>
      <c r="U222" s="500" t="s">
        <v>21</v>
      </c>
      <c r="V222" s="504" t="s">
        <v>219</v>
      </c>
      <c r="W222" s="506">
        <v>2.4633402864799998</v>
      </c>
      <c r="X222" s="327" t="s">
        <v>179</v>
      </c>
      <c r="Y222" s="318" t="s">
        <v>186</v>
      </c>
      <c r="Z222" s="318" t="s">
        <v>178</v>
      </c>
      <c r="AA222" s="327"/>
      <c r="AB222" s="457"/>
      <c r="AC222" s="462"/>
      <c r="AD222" s="322">
        <f t="shared" si="3"/>
        <v>0</v>
      </c>
      <c r="AE222" s="500">
        <v>352</v>
      </c>
      <c r="AF222" s="500">
        <v>115</v>
      </c>
      <c r="AG222" s="501" t="s">
        <v>22</v>
      </c>
      <c r="AH222" s="500">
        <v>7</v>
      </c>
    </row>
    <row r="223" spans="1:34" s="284" customFormat="1" ht="40.5" x14ac:dyDescent="0.2">
      <c r="A223" s="504"/>
      <c r="B223" s="504"/>
      <c r="C223" s="500"/>
      <c r="D223" s="504"/>
      <c r="E223" s="500"/>
      <c r="F223" s="500"/>
      <c r="G223" s="500"/>
      <c r="H223" s="500"/>
      <c r="I223" s="500"/>
      <c r="J223" s="500"/>
      <c r="K223" s="500"/>
      <c r="L223" s="500"/>
      <c r="M223" s="500"/>
      <c r="N223" s="500"/>
      <c r="O223" s="500"/>
      <c r="P223" s="500"/>
      <c r="Q223" s="500"/>
      <c r="R223" s="500"/>
      <c r="S223" s="500"/>
      <c r="T223" s="500"/>
      <c r="U223" s="500"/>
      <c r="V223" s="504"/>
      <c r="W223" s="506"/>
      <c r="X223" s="327" t="s">
        <v>196</v>
      </c>
      <c r="Y223" s="318" t="s">
        <v>186</v>
      </c>
      <c r="Z223" s="318" t="s">
        <v>178</v>
      </c>
      <c r="AA223" s="327" t="s">
        <v>200</v>
      </c>
      <c r="AB223" s="457"/>
      <c r="AC223" s="462"/>
      <c r="AD223" s="322">
        <f t="shared" si="3"/>
        <v>0</v>
      </c>
      <c r="AE223" s="500"/>
      <c r="AF223" s="500"/>
      <c r="AG223" s="502"/>
      <c r="AH223" s="500"/>
    </row>
    <row r="224" spans="1:34" s="284" customFormat="1" ht="40.5" x14ac:dyDescent="0.2">
      <c r="A224" s="504"/>
      <c r="B224" s="504"/>
      <c r="C224" s="500"/>
      <c r="D224" s="504"/>
      <c r="E224" s="500"/>
      <c r="F224" s="500"/>
      <c r="G224" s="500"/>
      <c r="H224" s="500"/>
      <c r="I224" s="500"/>
      <c r="J224" s="500"/>
      <c r="K224" s="500"/>
      <c r="L224" s="500"/>
      <c r="M224" s="500"/>
      <c r="N224" s="500"/>
      <c r="O224" s="500"/>
      <c r="P224" s="500"/>
      <c r="Q224" s="500"/>
      <c r="R224" s="500"/>
      <c r="S224" s="500"/>
      <c r="T224" s="500"/>
      <c r="U224" s="500"/>
      <c r="V224" s="504"/>
      <c r="W224" s="506"/>
      <c r="X224" s="327" t="s">
        <v>217</v>
      </c>
      <c r="Y224" s="318" t="s">
        <v>186</v>
      </c>
      <c r="Z224" s="318" t="s">
        <v>178</v>
      </c>
      <c r="AA224" s="327"/>
      <c r="AB224" s="457"/>
      <c r="AC224" s="462"/>
      <c r="AD224" s="365">
        <f t="shared" si="3"/>
        <v>0</v>
      </c>
      <c r="AE224" s="500"/>
      <c r="AF224" s="500"/>
      <c r="AG224" s="503"/>
      <c r="AH224" s="500"/>
    </row>
    <row r="225" spans="1:34" s="284" customFormat="1" ht="27" x14ac:dyDescent="0.2">
      <c r="A225" s="307" t="s">
        <v>347</v>
      </c>
      <c r="B225" s="309" t="s">
        <v>215</v>
      </c>
      <c r="C225" s="311">
        <v>492</v>
      </c>
      <c r="D225" s="309" t="s">
        <v>190</v>
      </c>
      <c r="E225" s="306">
        <v>76</v>
      </c>
      <c r="F225" s="306">
        <v>239</v>
      </c>
      <c r="G225" s="306"/>
      <c r="H225" s="306"/>
      <c r="I225" s="306"/>
      <c r="J225" s="306"/>
      <c r="K225" s="306"/>
      <c r="L225" s="306"/>
      <c r="M225" s="306">
        <v>23</v>
      </c>
      <c r="N225" s="306">
        <v>4</v>
      </c>
      <c r="O225" s="306">
        <v>13</v>
      </c>
      <c r="P225" s="306"/>
      <c r="Q225" s="306" t="s">
        <v>20</v>
      </c>
      <c r="R225" s="306" t="s">
        <v>177</v>
      </c>
      <c r="S225" s="306" t="s">
        <v>178</v>
      </c>
      <c r="T225" s="306" t="s">
        <v>181</v>
      </c>
      <c r="U225" s="306" t="s">
        <v>181</v>
      </c>
      <c r="V225" s="309" t="s">
        <v>353</v>
      </c>
      <c r="W225" s="310">
        <v>2.1027581045399999</v>
      </c>
      <c r="X225" s="327" t="s">
        <v>179</v>
      </c>
      <c r="Y225" s="318" t="s">
        <v>180</v>
      </c>
      <c r="Z225" s="318" t="s">
        <v>181</v>
      </c>
      <c r="AA225" s="327"/>
      <c r="AB225" s="457"/>
      <c r="AC225" s="462"/>
      <c r="AD225" s="322">
        <f t="shared" si="3"/>
        <v>0</v>
      </c>
      <c r="AE225" s="306">
        <v>299</v>
      </c>
      <c r="AF225" s="306">
        <v>104</v>
      </c>
      <c r="AG225" s="283" t="s">
        <v>22</v>
      </c>
      <c r="AH225" s="306">
        <v>6</v>
      </c>
    </row>
    <row r="226" spans="1:34" s="284" customFormat="1" ht="27" x14ac:dyDescent="0.2">
      <c r="A226" s="309" t="s">
        <v>347</v>
      </c>
      <c r="B226" s="309" t="s">
        <v>215</v>
      </c>
      <c r="C226" s="311">
        <v>503</v>
      </c>
      <c r="D226" s="309" t="s">
        <v>150</v>
      </c>
      <c r="E226" s="306">
        <v>4</v>
      </c>
      <c r="F226" s="306">
        <v>13</v>
      </c>
      <c r="G226" s="306"/>
      <c r="H226" s="306"/>
      <c r="I226" s="306"/>
      <c r="J226" s="306"/>
      <c r="K226" s="306"/>
      <c r="L226" s="306"/>
      <c r="M226" s="306">
        <v>4</v>
      </c>
      <c r="N226" s="306">
        <v>2</v>
      </c>
      <c r="O226" s="306">
        <v>1</v>
      </c>
      <c r="P226" s="306"/>
      <c r="Q226" s="306" t="s">
        <v>178</v>
      </c>
      <c r="R226" s="306" t="s">
        <v>177</v>
      </c>
      <c r="S226" s="306" t="s">
        <v>178</v>
      </c>
      <c r="T226" s="306" t="s">
        <v>178</v>
      </c>
      <c r="U226" s="306" t="s">
        <v>178</v>
      </c>
      <c r="V226" s="309" t="s">
        <v>353</v>
      </c>
      <c r="W226" s="310"/>
      <c r="X226" s="327" t="s">
        <v>182</v>
      </c>
      <c r="Y226" s="318" t="s">
        <v>21</v>
      </c>
      <c r="Z226" s="318" t="s">
        <v>178</v>
      </c>
      <c r="AA226" s="327"/>
      <c r="AB226" s="457"/>
      <c r="AC226" s="462"/>
      <c r="AD226" s="322">
        <f t="shared" si="3"/>
        <v>0</v>
      </c>
      <c r="AE226" s="306">
        <v>4</v>
      </c>
      <c r="AF226" s="306">
        <v>6</v>
      </c>
      <c r="AG226" s="283" t="s">
        <v>22</v>
      </c>
      <c r="AH226" s="306">
        <v>4</v>
      </c>
    </row>
    <row r="227" spans="1:34" s="284" customFormat="1" ht="27" x14ac:dyDescent="0.2">
      <c r="A227" s="307" t="s">
        <v>347</v>
      </c>
      <c r="B227" s="309" t="s">
        <v>215</v>
      </c>
      <c r="C227" s="311">
        <v>504</v>
      </c>
      <c r="D227" s="309" t="s">
        <v>150</v>
      </c>
      <c r="E227" s="306">
        <v>5</v>
      </c>
      <c r="F227" s="306">
        <v>16</v>
      </c>
      <c r="G227" s="306"/>
      <c r="H227" s="306"/>
      <c r="I227" s="306"/>
      <c r="J227" s="306"/>
      <c r="K227" s="306"/>
      <c r="L227" s="306"/>
      <c r="M227" s="306">
        <v>3</v>
      </c>
      <c r="N227" s="306">
        <v>1</v>
      </c>
      <c r="O227" s="306">
        <v>2</v>
      </c>
      <c r="P227" s="306"/>
      <c r="Q227" s="306" t="s">
        <v>178</v>
      </c>
      <c r="R227" s="306" t="s">
        <v>177</v>
      </c>
      <c r="S227" s="306" t="s">
        <v>178</v>
      </c>
      <c r="T227" s="306" t="s">
        <v>178</v>
      </c>
      <c r="U227" s="306" t="s">
        <v>178</v>
      </c>
      <c r="V227" s="309" t="s">
        <v>353</v>
      </c>
      <c r="W227" s="310"/>
      <c r="X227" s="327" t="s">
        <v>182</v>
      </c>
      <c r="Y227" s="318" t="s">
        <v>21</v>
      </c>
      <c r="Z227" s="318" t="s">
        <v>178</v>
      </c>
      <c r="AA227" s="327"/>
      <c r="AB227" s="457"/>
      <c r="AC227" s="462"/>
      <c r="AD227" s="322">
        <f t="shared" si="3"/>
        <v>0</v>
      </c>
      <c r="AE227" s="306">
        <v>6</v>
      </c>
      <c r="AF227" s="306">
        <v>7</v>
      </c>
      <c r="AG227" s="285" t="s">
        <v>22</v>
      </c>
      <c r="AH227" s="306">
        <v>4</v>
      </c>
    </row>
    <row r="228" spans="1:34" s="284" customFormat="1" ht="27" x14ac:dyDescent="0.2">
      <c r="A228" s="307" t="s">
        <v>347</v>
      </c>
      <c r="B228" s="309" t="s">
        <v>215</v>
      </c>
      <c r="C228" s="311">
        <v>505</v>
      </c>
      <c r="D228" s="309" t="s">
        <v>150</v>
      </c>
      <c r="E228" s="306">
        <v>5</v>
      </c>
      <c r="F228" s="306">
        <v>16</v>
      </c>
      <c r="G228" s="306"/>
      <c r="H228" s="306"/>
      <c r="I228" s="306"/>
      <c r="J228" s="306"/>
      <c r="K228" s="306"/>
      <c r="L228" s="306"/>
      <c r="M228" s="306">
        <v>3</v>
      </c>
      <c r="N228" s="306">
        <v>1</v>
      </c>
      <c r="O228" s="306">
        <v>2</v>
      </c>
      <c r="P228" s="306"/>
      <c r="Q228" s="306" t="s">
        <v>178</v>
      </c>
      <c r="R228" s="306" t="s">
        <v>177</v>
      </c>
      <c r="S228" s="306" t="s">
        <v>178</v>
      </c>
      <c r="T228" s="306" t="s">
        <v>178</v>
      </c>
      <c r="U228" s="306" t="s">
        <v>178</v>
      </c>
      <c r="V228" s="309" t="s">
        <v>353</v>
      </c>
      <c r="W228" s="310"/>
      <c r="X228" s="327" t="s">
        <v>182</v>
      </c>
      <c r="Y228" s="318" t="s">
        <v>21</v>
      </c>
      <c r="Z228" s="318" t="s">
        <v>178</v>
      </c>
      <c r="AA228" s="327"/>
      <c r="AB228" s="457"/>
      <c r="AC228" s="462"/>
      <c r="AD228" s="322">
        <f t="shared" si="3"/>
        <v>0</v>
      </c>
      <c r="AE228" s="306">
        <v>6</v>
      </c>
      <c r="AF228" s="306">
        <v>7</v>
      </c>
      <c r="AG228" s="283" t="s">
        <v>22</v>
      </c>
      <c r="AH228" s="306">
        <v>4</v>
      </c>
    </row>
    <row r="230" spans="1:34" ht="15" x14ac:dyDescent="0.25">
      <c r="A230" s="375" t="s">
        <v>362</v>
      </c>
    </row>
    <row r="231" spans="1:34" s="284" customFormat="1" ht="13.5" x14ac:dyDescent="0.2">
      <c r="A231" s="514" t="s">
        <v>323</v>
      </c>
      <c r="B231" s="514"/>
      <c r="C231" s="312" t="s">
        <v>324</v>
      </c>
      <c r="D231" s="290" t="s">
        <v>25</v>
      </c>
      <c r="E231" s="290" t="s">
        <v>325</v>
      </c>
      <c r="F231" s="520" t="s">
        <v>326</v>
      </c>
      <c r="G231" s="520"/>
      <c r="H231" s="291"/>
      <c r="I231" s="291"/>
      <c r="J231" s="291"/>
      <c r="K231" s="291"/>
      <c r="L231" s="291"/>
      <c r="M231" s="291"/>
      <c r="N231" s="291"/>
      <c r="O231" s="291"/>
      <c r="P231" s="291"/>
      <c r="Q231" s="291"/>
      <c r="R231" s="291"/>
      <c r="S231" s="291"/>
      <c r="T231" s="292"/>
      <c r="U231" s="292"/>
      <c r="V231" s="293"/>
      <c r="W231" s="294"/>
      <c r="X231" s="330"/>
      <c r="Y231" s="330"/>
      <c r="Z231" s="320"/>
      <c r="AA231" s="331"/>
      <c r="AB231" s="323"/>
      <c r="AC231" s="445"/>
      <c r="AD231" s="323"/>
      <c r="AG231" s="295"/>
    </row>
    <row r="232" spans="1:34" s="284" customFormat="1" ht="13.5" x14ac:dyDescent="0.2">
      <c r="A232" s="515" t="s">
        <v>358</v>
      </c>
      <c r="B232" s="516"/>
      <c r="C232" s="296" t="s">
        <v>78</v>
      </c>
      <c r="D232" s="290" t="s">
        <v>22</v>
      </c>
      <c r="E232" s="290" t="s">
        <v>22</v>
      </c>
      <c r="F232" s="518">
        <f>AD3+AD4+AD8+AD9+AD11+AD12+AD14+AD15+AD17+AD19+AD20+AD22+AD26+AD27+AD31+AD32+AD36+AD37+AD40+AD41+AD42+AD43+AD44+AD45+AD48+AD52+AD53+AD56+AD57+AD60+AD70+AD71+AD73+AD74+AD75+AD76+AD77+AD78+AD80+AD81+AD83+AD84+AD89+AD90+AD92+AD94+AD95+AD96+AD99+AD100+AD102+AD106+AD107+AD109+AD110+AD112+AD113+AD124+AD125+AD126+AD127+AD129+AD132+AD133+AD135+AD136+AD138+AD139+AD141+AD142+AD144+AD145+AD148+AD149+AD151+AD152+AD154+AD155+AD156+AD159+AD160+AD165+AD168+AD169+AD170+AD172+AD173+AD174+AD175+AD178+AD179+AD182+AD183+AD184+AD185+AD186+AD188+AD190+AD192+AD194+AD196+AD197+AD198+AD199+AD200+AD202+AD203+AD207+AD208+AD209+AD210+AD211+AD212+AD214+AD216+AD217+AD219+AD220+AD222+AD223+AD226+AD227+AD228</f>
        <v>0</v>
      </c>
      <c r="G232" s="519"/>
      <c r="H232" s="291"/>
      <c r="I232" s="291"/>
      <c r="J232" s="291"/>
      <c r="K232" s="291"/>
      <c r="L232" s="291"/>
      <c r="M232" s="291"/>
      <c r="N232" s="291"/>
      <c r="O232" s="291"/>
      <c r="P232" s="291"/>
      <c r="Q232" s="291"/>
      <c r="R232" s="291"/>
      <c r="S232" s="291"/>
      <c r="T232" s="292"/>
      <c r="U232" s="292"/>
      <c r="V232" s="293"/>
      <c r="W232" s="294"/>
      <c r="X232" s="330"/>
      <c r="Y232" s="330"/>
      <c r="Z232" s="320"/>
      <c r="AA232" s="331"/>
      <c r="AB232" s="323"/>
      <c r="AC232" s="445"/>
      <c r="AD232" s="323"/>
      <c r="AG232" s="295"/>
    </row>
    <row r="233" spans="1:34" s="284" customFormat="1" ht="62.25" customHeight="1" x14ac:dyDescent="0.2">
      <c r="A233" s="514" t="s">
        <v>327</v>
      </c>
      <c r="B233" s="514"/>
      <c r="C233" s="296" t="s">
        <v>26</v>
      </c>
      <c r="D233" s="296">
        <v>19</v>
      </c>
      <c r="E233" s="460"/>
      <c r="F233" s="517">
        <f>E233*D233</f>
        <v>0</v>
      </c>
      <c r="G233" s="517"/>
      <c r="H233" s="297"/>
      <c r="I233" s="297"/>
      <c r="J233" s="297"/>
      <c r="K233" s="297"/>
      <c r="L233" s="298"/>
      <c r="M233" s="298"/>
      <c r="N233" s="298"/>
      <c r="O233" s="298"/>
      <c r="P233" s="299"/>
      <c r="Q233" s="299"/>
      <c r="R233" s="299"/>
      <c r="S233" s="299"/>
      <c r="T233" s="292"/>
      <c r="U233" s="292"/>
      <c r="V233" s="293"/>
      <c r="W233" s="294"/>
      <c r="X233" s="330"/>
      <c r="Y233" s="330"/>
      <c r="Z233" s="320"/>
      <c r="AA233" s="331"/>
      <c r="AB233" s="323"/>
      <c r="AC233" s="445"/>
      <c r="AD233" s="323"/>
      <c r="AG233" s="300"/>
    </row>
    <row r="234" spans="1:34" s="357" customFormat="1" ht="16.5" x14ac:dyDescent="0.3">
      <c r="A234" s="521" t="s">
        <v>359</v>
      </c>
      <c r="B234" s="522"/>
      <c r="C234" s="363"/>
      <c r="D234" s="348"/>
      <c r="E234" s="348"/>
      <c r="F234" s="526">
        <f>SUM(F232:G233)</f>
        <v>0</v>
      </c>
      <c r="G234" s="527"/>
      <c r="H234" s="349"/>
      <c r="I234" s="349"/>
      <c r="J234" s="349"/>
      <c r="K234" s="349"/>
      <c r="L234" s="349"/>
      <c r="M234" s="349"/>
      <c r="N234" s="349"/>
      <c r="O234" s="349"/>
      <c r="P234" s="349"/>
      <c r="Q234" s="349"/>
      <c r="R234" s="349"/>
      <c r="S234" s="349"/>
      <c r="T234" s="350"/>
      <c r="U234" s="350"/>
      <c r="V234" s="351"/>
      <c r="W234" s="352"/>
      <c r="X234" s="353"/>
      <c r="Y234" s="353"/>
      <c r="Z234" s="354"/>
      <c r="AA234" s="355"/>
      <c r="AB234" s="356"/>
      <c r="AC234" s="446"/>
      <c r="AD234" s="356"/>
      <c r="AG234" s="358"/>
    </row>
    <row r="235" spans="1:34" s="284" customFormat="1" ht="13.5" x14ac:dyDescent="0.2">
      <c r="A235" s="359"/>
      <c r="B235" s="360"/>
      <c r="C235" s="364"/>
      <c r="D235" s="360"/>
      <c r="E235" s="360"/>
      <c r="F235" s="361"/>
      <c r="G235" s="362"/>
      <c r="H235" s="291"/>
      <c r="I235" s="291"/>
      <c r="J235" s="291"/>
      <c r="K235" s="291"/>
      <c r="L235" s="291"/>
      <c r="M235" s="291"/>
      <c r="N235" s="291"/>
      <c r="O235" s="291"/>
      <c r="P235" s="291"/>
      <c r="Q235" s="291"/>
      <c r="R235" s="291"/>
      <c r="S235" s="291"/>
      <c r="T235" s="292"/>
      <c r="U235" s="292"/>
      <c r="V235" s="293"/>
      <c r="W235" s="294"/>
      <c r="X235" s="330"/>
      <c r="Y235" s="330"/>
      <c r="Z235" s="320"/>
      <c r="AA235" s="331"/>
      <c r="AB235" s="323"/>
      <c r="AC235" s="445"/>
      <c r="AD235" s="323"/>
      <c r="AG235" s="295"/>
    </row>
    <row r="236" spans="1:34" s="284" customFormat="1" ht="13.5" x14ac:dyDescent="0.2">
      <c r="A236" s="515" t="s">
        <v>360</v>
      </c>
      <c r="B236" s="516"/>
      <c r="C236" s="296" t="s">
        <v>78</v>
      </c>
      <c r="D236" s="290" t="s">
        <v>22</v>
      </c>
      <c r="E236" s="290" t="s">
        <v>22</v>
      </c>
      <c r="F236" s="518">
        <f>AD6+AD7+AD24+AD25+AD29+AD30+AD34+AD35+AD38+AD39+AD46+AD47+AD50+AD51+AD55+AD59+AD61+AD62+AD63+AD64+AD65+AD66+AD67+AD68+AD69+AD87+AD88+AD104+AD105+AD115+AD116+AD117+AD118+AD119+AD120+AD121+AD122+AD123+AD131+AD147+AD158+AD163+AD167+AD177+AD189+AD205+AD225</f>
        <v>0</v>
      </c>
      <c r="G236" s="519"/>
      <c r="H236" s="291"/>
      <c r="I236" s="291"/>
      <c r="J236" s="291"/>
      <c r="K236" s="291"/>
      <c r="L236" s="291"/>
      <c r="M236" s="291"/>
      <c r="N236" s="291"/>
      <c r="O236" s="291"/>
      <c r="P236" s="291"/>
      <c r="Q236" s="291"/>
      <c r="R236" s="291"/>
      <c r="S236" s="291"/>
      <c r="T236" s="292"/>
      <c r="U236" s="292"/>
      <c r="V236" s="293"/>
      <c r="W236" s="294"/>
      <c r="X236" s="330"/>
      <c r="Y236" s="330"/>
      <c r="Z236" s="320"/>
      <c r="AA236" s="331"/>
      <c r="AB236" s="323"/>
      <c r="AC236" s="445"/>
      <c r="AD236" s="323"/>
      <c r="AG236" s="295"/>
    </row>
    <row r="237" spans="1:34" s="284" customFormat="1" ht="62.25" customHeight="1" x14ac:dyDescent="0.2">
      <c r="A237" s="514" t="s">
        <v>327</v>
      </c>
      <c r="B237" s="514"/>
      <c r="C237" s="296" t="s">
        <v>26</v>
      </c>
      <c r="D237" s="296">
        <v>9</v>
      </c>
      <c r="E237" s="460"/>
      <c r="F237" s="517">
        <f>E237*D237</f>
        <v>0</v>
      </c>
      <c r="G237" s="517"/>
      <c r="H237" s="297"/>
      <c r="I237" s="297"/>
      <c r="J237" s="297"/>
      <c r="K237" s="297"/>
      <c r="L237" s="298"/>
      <c r="M237" s="298"/>
      <c r="N237" s="298"/>
      <c r="O237" s="298"/>
      <c r="P237" s="299"/>
      <c r="Q237" s="299"/>
      <c r="R237" s="299"/>
      <c r="S237" s="299"/>
      <c r="T237" s="292"/>
      <c r="U237" s="292"/>
      <c r="V237" s="293"/>
      <c r="W237" s="294"/>
      <c r="X237" s="330"/>
      <c r="Y237" s="330"/>
      <c r="Z237" s="320"/>
      <c r="AA237" s="331"/>
      <c r="AB237" s="323"/>
      <c r="AC237" s="445"/>
      <c r="AD237" s="323"/>
      <c r="AG237" s="300"/>
    </row>
    <row r="238" spans="1:34" s="357" customFormat="1" ht="16.5" x14ac:dyDescent="0.3">
      <c r="A238" s="521" t="s">
        <v>359</v>
      </c>
      <c r="B238" s="522"/>
      <c r="C238" s="363"/>
      <c r="D238" s="348"/>
      <c r="E238" s="348"/>
      <c r="F238" s="528">
        <f>SUM(F236:G237)</f>
        <v>0</v>
      </c>
      <c r="G238" s="529"/>
      <c r="H238" s="349"/>
      <c r="I238" s="349"/>
      <c r="J238" s="349"/>
      <c r="K238" s="349"/>
      <c r="L238" s="349"/>
      <c r="M238" s="349"/>
      <c r="N238" s="349"/>
      <c r="O238" s="349"/>
      <c r="P238" s="349"/>
      <c r="Q238" s="349"/>
      <c r="R238" s="349"/>
      <c r="S238" s="349"/>
      <c r="T238" s="350"/>
      <c r="U238" s="350"/>
      <c r="V238" s="351"/>
      <c r="W238" s="352"/>
      <c r="X238" s="353"/>
      <c r="Y238" s="353"/>
      <c r="Z238" s="354"/>
      <c r="AA238" s="355"/>
      <c r="AB238" s="356"/>
      <c r="AC238" s="446"/>
      <c r="AD238" s="356"/>
      <c r="AG238" s="358"/>
    </row>
    <row r="239" spans="1:34" s="357" customFormat="1" ht="16.5" x14ac:dyDescent="0.3">
      <c r="A239" s="367"/>
      <c r="B239" s="367"/>
      <c r="C239" s="368"/>
      <c r="D239" s="369"/>
      <c r="E239" s="369"/>
      <c r="F239" s="370"/>
      <c r="G239" s="370"/>
      <c r="H239" s="349"/>
      <c r="I239" s="349"/>
      <c r="J239" s="349"/>
      <c r="K239" s="349"/>
      <c r="L239" s="349"/>
      <c r="M239" s="349"/>
      <c r="N239" s="349"/>
      <c r="O239" s="349"/>
      <c r="P239" s="349"/>
      <c r="Q239" s="349"/>
      <c r="R239" s="349"/>
      <c r="S239" s="349"/>
      <c r="T239" s="350"/>
      <c r="U239" s="350"/>
      <c r="V239" s="351"/>
      <c r="W239" s="352"/>
      <c r="X239" s="353"/>
      <c r="Y239" s="353"/>
      <c r="Z239" s="354"/>
      <c r="AA239" s="355"/>
      <c r="AB239" s="356"/>
      <c r="AC239" s="446"/>
      <c r="AD239" s="356"/>
      <c r="AG239" s="358"/>
    </row>
    <row r="240" spans="1:34" ht="15" x14ac:dyDescent="0.25">
      <c r="A240" s="375" t="s">
        <v>363</v>
      </c>
      <c r="F240" s="376"/>
      <c r="G240" s="376"/>
    </row>
    <row r="241" spans="1:33" s="284" customFormat="1" ht="13.5" x14ac:dyDescent="0.2">
      <c r="A241" s="514" t="s">
        <v>323</v>
      </c>
      <c r="B241" s="514"/>
      <c r="C241" s="312" t="s">
        <v>324</v>
      </c>
      <c r="D241" s="290" t="s">
        <v>25</v>
      </c>
      <c r="E241" s="290" t="s">
        <v>325</v>
      </c>
      <c r="F241" s="523" t="s">
        <v>326</v>
      </c>
      <c r="G241" s="523"/>
      <c r="H241" s="291"/>
      <c r="I241" s="291"/>
      <c r="J241" s="291"/>
      <c r="K241" s="291"/>
      <c r="L241" s="291"/>
      <c r="M241" s="291"/>
      <c r="N241" s="291"/>
      <c r="O241" s="291"/>
      <c r="P241" s="291"/>
      <c r="Q241" s="291"/>
      <c r="R241" s="291"/>
      <c r="S241" s="291"/>
      <c r="T241" s="292"/>
      <c r="U241" s="292"/>
      <c r="V241" s="293"/>
      <c r="W241" s="294"/>
      <c r="X241" s="330"/>
      <c r="Y241" s="330"/>
      <c r="Z241" s="320"/>
      <c r="AA241" s="331"/>
      <c r="AB241" s="323"/>
      <c r="AC241" s="445"/>
      <c r="AD241" s="323"/>
      <c r="AG241" s="295"/>
    </row>
    <row r="242" spans="1:33" s="284" customFormat="1" ht="16.5" x14ac:dyDescent="0.2">
      <c r="A242" s="515" t="s">
        <v>358</v>
      </c>
      <c r="B242" s="516"/>
      <c r="C242" s="296" t="s">
        <v>78</v>
      </c>
      <c r="D242" s="290" t="s">
        <v>22</v>
      </c>
      <c r="E242" s="290" t="s">
        <v>22</v>
      </c>
      <c r="F242" s="524">
        <f>AD5+AD10+AD13+AD16+AD18+AD21+AD23+AD28+AD33+AD49+AD58+AD79+AD82+AD85+AD86+AD91+AD93+AD97+AD98+AD101+AD103+AD108+AD111+AD114+AD128+AD130+AD134+AD137+AD140+AD143+AD146+AD150+AD153+AD157+AD161+AD162+AD164+AD166+AD171+AD176+AD180+AD181+AD204+AD206+AD213+AD215+AD218+AD221+AD224+AG52</f>
        <v>0</v>
      </c>
      <c r="G242" s="525"/>
      <c r="H242" s="291"/>
      <c r="I242" s="291"/>
      <c r="J242" s="291"/>
      <c r="K242" s="291"/>
      <c r="L242" s="291"/>
      <c r="M242" s="291"/>
      <c r="N242" s="291"/>
      <c r="O242" s="291"/>
      <c r="P242" s="291"/>
      <c r="Q242" s="291"/>
      <c r="R242" s="291"/>
      <c r="S242" s="291"/>
      <c r="T242" s="292"/>
      <c r="U242" s="292"/>
      <c r="V242" s="293"/>
      <c r="W242" s="294"/>
      <c r="X242" s="330"/>
      <c r="Y242" s="330"/>
      <c r="Z242" s="320"/>
      <c r="AA242" s="331"/>
      <c r="AB242" s="323"/>
      <c r="AC242" s="445"/>
      <c r="AD242" s="323"/>
      <c r="AG242" s="295"/>
    </row>
    <row r="243" spans="1:33" s="284" customFormat="1" ht="13.5" x14ac:dyDescent="0.2">
      <c r="A243" s="371"/>
      <c r="B243" s="371"/>
      <c r="C243" s="372"/>
      <c r="D243" s="373"/>
      <c r="E243" s="373"/>
      <c r="F243" s="374"/>
      <c r="G243" s="374"/>
      <c r="H243" s="291"/>
      <c r="I243" s="291"/>
      <c r="J243" s="291"/>
      <c r="K243" s="291"/>
      <c r="L243" s="291"/>
      <c r="M243" s="291"/>
      <c r="N243" s="291"/>
      <c r="O243" s="291"/>
      <c r="P243" s="291"/>
      <c r="Q243" s="291"/>
      <c r="R243" s="291"/>
      <c r="S243" s="291"/>
      <c r="T243" s="292"/>
      <c r="U243" s="292"/>
      <c r="V243" s="293"/>
      <c r="W243" s="294"/>
      <c r="X243" s="330"/>
      <c r="Y243" s="330"/>
      <c r="Z243" s="320"/>
      <c r="AA243" s="331"/>
      <c r="AB243" s="323"/>
      <c r="AC243" s="445"/>
      <c r="AD243" s="323"/>
      <c r="AG243" s="295"/>
    </row>
    <row r="244" spans="1:33" s="284" customFormat="1" ht="44.25" customHeight="1" x14ac:dyDescent="0.2">
      <c r="A244" s="305" t="s">
        <v>328</v>
      </c>
      <c r="B244" s="513" t="s">
        <v>329</v>
      </c>
      <c r="C244" s="513"/>
      <c r="D244" s="513"/>
      <c r="E244" s="513"/>
      <c r="F244" s="513"/>
      <c r="G244" s="513"/>
      <c r="H244" s="513"/>
      <c r="I244" s="513"/>
      <c r="J244" s="513"/>
      <c r="K244" s="513"/>
      <c r="L244" s="513"/>
      <c r="M244" s="513"/>
      <c r="N244" s="513"/>
      <c r="O244" s="513"/>
      <c r="P244" s="513"/>
      <c r="Q244" s="513"/>
      <c r="R244" s="513"/>
      <c r="S244" s="513"/>
      <c r="T244" s="513"/>
      <c r="U244" s="513"/>
      <c r="V244" s="513"/>
      <c r="W244" s="513"/>
      <c r="X244" s="513"/>
      <c r="Y244" s="513"/>
      <c r="Z244" s="513"/>
      <c r="AA244" s="513"/>
      <c r="AB244" s="513"/>
      <c r="AC244" s="513"/>
      <c r="AD244" s="513"/>
      <c r="AG244" s="295"/>
    </row>
    <row r="245" spans="1:33" ht="15" x14ac:dyDescent="0.25">
      <c r="A245" s="366"/>
      <c r="B245" s="375" t="s">
        <v>365</v>
      </c>
    </row>
  </sheetData>
  <mergeCells count="2098">
    <mergeCell ref="B244:AD244"/>
    <mergeCell ref="A237:B237"/>
    <mergeCell ref="A233:B233"/>
    <mergeCell ref="A236:B236"/>
    <mergeCell ref="F233:G233"/>
    <mergeCell ref="F237:G237"/>
    <mergeCell ref="F236:G236"/>
    <mergeCell ref="A231:B231"/>
    <mergeCell ref="F231:G231"/>
    <mergeCell ref="A232:B232"/>
    <mergeCell ref="F232:G232"/>
    <mergeCell ref="A234:B234"/>
    <mergeCell ref="AE222:AE224"/>
    <mergeCell ref="M222:M224"/>
    <mergeCell ref="N222:N224"/>
    <mergeCell ref="O222:O224"/>
    <mergeCell ref="P222:P224"/>
    <mergeCell ref="Q222:Q224"/>
    <mergeCell ref="R222:R224"/>
    <mergeCell ref="G222:G224"/>
    <mergeCell ref="H222:H224"/>
    <mergeCell ref="I222:I224"/>
    <mergeCell ref="J222:J224"/>
    <mergeCell ref="K222:K224"/>
    <mergeCell ref="L222:L224"/>
    <mergeCell ref="A241:B241"/>
    <mergeCell ref="F241:G241"/>
    <mergeCell ref="A242:B242"/>
    <mergeCell ref="F242:G242"/>
    <mergeCell ref="F234:G234"/>
    <mergeCell ref="A238:B238"/>
    <mergeCell ref="F238:G238"/>
    <mergeCell ref="A222:A224"/>
    <mergeCell ref="B222:B224"/>
    <mergeCell ref="C222:C224"/>
    <mergeCell ref="D222:D224"/>
    <mergeCell ref="E222:E224"/>
    <mergeCell ref="F222:F224"/>
    <mergeCell ref="V219:V221"/>
    <mergeCell ref="W219:W221"/>
    <mergeCell ref="AE219:AE221"/>
    <mergeCell ref="AF219:AF221"/>
    <mergeCell ref="AG219:AG221"/>
    <mergeCell ref="AH219:AH221"/>
    <mergeCell ref="P219:P221"/>
    <mergeCell ref="Q219:Q221"/>
    <mergeCell ref="R219:R221"/>
    <mergeCell ref="S219:S221"/>
    <mergeCell ref="T219:T221"/>
    <mergeCell ref="U219:U221"/>
    <mergeCell ref="J219:J221"/>
    <mergeCell ref="K219:K221"/>
    <mergeCell ref="L219:L221"/>
    <mergeCell ref="M219:M221"/>
    <mergeCell ref="N219:N221"/>
    <mergeCell ref="O219:O221"/>
    <mergeCell ref="AF222:AF224"/>
    <mergeCell ref="AG222:AG224"/>
    <mergeCell ref="AH222:AH224"/>
    <mergeCell ref="S222:S224"/>
    <mergeCell ref="T222:T224"/>
    <mergeCell ref="U222:U224"/>
    <mergeCell ref="V222:V224"/>
    <mergeCell ref="W222:W224"/>
    <mergeCell ref="A219:A221"/>
    <mergeCell ref="B219:B221"/>
    <mergeCell ref="C219:C221"/>
    <mergeCell ref="D219:D221"/>
    <mergeCell ref="E219:E221"/>
    <mergeCell ref="F219:F221"/>
    <mergeCell ref="G219:G221"/>
    <mergeCell ref="H219:H221"/>
    <mergeCell ref="I219:I221"/>
    <mergeCell ref="U216:U218"/>
    <mergeCell ref="V216:V218"/>
    <mergeCell ref="W216:W218"/>
    <mergeCell ref="AE216:AE218"/>
    <mergeCell ref="AF216:AF218"/>
    <mergeCell ref="AG216:AG218"/>
    <mergeCell ref="O216:O218"/>
    <mergeCell ref="P216:P218"/>
    <mergeCell ref="Q216:Q218"/>
    <mergeCell ref="R216:R218"/>
    <mergeCell ref="S216:S218"/>
    <mergeCell ref="T216:T218"/>
    <mergeCell ref="I216:I218"/>
    <mergeCell ref="J216:J218"/>
    <mergeCell ref="K216:K218"/>
    <mergeCell ref="L216:L218"/>
    <mergeCell ref="M216:M218"/>
    <mergeCell ref="N216:N218"/>
    <mergeCell ref="AG214:AG215"/>
    <mergeCell ref="AH214:AH215"/>
    <mergeCell ref="A216:A218"/>
    <mergeCell ref="B216:B218"/>
    <mergeCell ref="C216:C218"/>
    <mergeCell ref="D216:D218"/>
    <mergeCell ref="E216:E218"/>
    <mergeCell ref="F216:F218"/>
    <mergeCell ref="G216:G218"/>
    <mergeCell ref="H216:H218"/>
    <mergeCell ref="T214:T215"/>
    <mergeCell ref="U214:U215"/>
    <mergeCell ref="V214:V215"/>
    <mergeCell ref="W214:W215"/>
    <mergeCell ref="AE214:AE215"/>
    <mergeCell ref="AF214:AF215"/>
    <mergeCell ref="N214:N215"/>
    <mergeCell ref="O214:O215"/>
    <mergeCell ref="P214:P215"/>
    <mergeCell ref="Q214:Q215"/>
    <mergeCell ref="R214:R215"/>
    <mergeCell ref="S214:S215"/>
    <mergeCell ref="H214:H215"/>
    <mergeCell ref="I214:I215"/>
    <mergeCell ref="J214:J215"/>
    <mergeCell ref="K214:K215"/>
    <mergeCell ref="L214:L215"/>
    <mergeCell ref="M214:M215"/>
    <mergeCell ref="AH216:AH218"/>
    <mergeCell ref="A214:A215"/>
    <mergeCell ref="B214:B215"/>
    <mergeCell ref="C214:C215"/>
    <mergeCell ref="D214:D215"/>
    <mergeCell ref="E214:E215"/>
    <mergeCell ref="F214:F215"/>
    <mergeCell ref="G214:G215"/>
    <mergeCell ref="S211:S213"/>
    <mergeCell ref="T211:T213"/>
    <mergeCell ref="U211:U213"/>
    <mergeCell ref="V211:V213"/>
    <mergeCell ref="W211:W213"/>
    <mergeCell ref="AE211:AE213"/>
    <mergeCell ref="M211:M213"/>
    <mergeCell ref="N211:N213"/>
    <mergeCell ref="O211:O213"/>
    <mergeCell ref="P211:P213"/>
    <mergeCell ref="Q211:Q213"/>
    <mergeCell ref="R211:R213"/>
    <mergeCell ref="G211:G213"/>
    <mergeCell ref="H211:H213"/>
    <mergeCell ref="I211:I213"/>
    <mergeCell ref="J211:J213"/>
    <mergeCell ref="K211:K213"/>
    <mergeCell ref="L211:L213"/>
    <mergeCell ref="A211:A213"/>
    <mergeCell ref="B211:B213"/>
    <mergeCell ref="C211:C213"/>
    <mergeCell ref="D211:D213"/>
    <mergeCell ref="E211:E213"/>
    <mergeCell ref="F211:F213"/>
    <mergeCell ref="V209:V210"/>
    <mergeCell ref="W209:W210"/>
    <mergeCell ref="AE209:AE210"/>
    <mergeCell ref="AF209:AF210"/>
    <mergeCell ref="AG209:AG210"/>
    <mergeCell ref="AH209:AH210"/>
    <mergeCell ref="P209:P210"/>
    <mergeCell ref="Q209:Q210"/>
    <mergeCell ref="R209:R210"/>
    <mergeCell ref="S209:S210"/>
    <mergeCell ref="T209:T210"/>
    <mergeCell ref="U209:U210"/>
    <mergeCell ref="J209:J210"/>
    <mergeCell ref="K209:K210"/>
    <mergeCell ref="L209:L210"/>
    <mergeCell ref="M209:M210"/>
    <mergeCell ref="N209:N210"/>
    <mergeCell ref="O209:O210"/>
    <mergeCell ref="AF211:AF213"/>
    <mergeCell ref="AG211:AG213"/>
    <mergeCell ref="AH211:AH213"/>
    <mergeCell ref="A209:A210"/>
    <mergeCell ref="B209:B210"/>
    <mergeCell ref="C209:C210"/>
    <mergeCell ref="D209:D210"/>
    <mergeCell ref="E209:E210"/>
    <mergeCell ref="F209:F210"/>
    <mergeCell ref="G209:G210"/>
    <mergeCell ref="H209:H210"/>
    <mergeCell ref="I209:I210"/>
    <mergeCell ref="U207:U208"/>
    <mergeCell ref="V207:V208"/>
    <mergeCell ref="W207:W208"/>
    <mergeCell ref="AE207:AE208"/>
    <mergeCell ref="AF207:AF208"/>
    <mergeCell ref="AG207:AG208"/>
    <mergeCell ref="O207:O208"/>
    <mergeCell ref="P207:P208"/>
    <mergeCell ref="Q207:Q208"/>
    <mergeCell ref="R207:R208"/>
    <mergeCell ref="S207:S208"/>
    <mergeCell ref="T207:T208"/>
    <mergeCell ref="I207:I208"/>
    <mergeCell ref="J207:J208"/>
    <mergeCell ref="K207:K208"/>
    <mergeCell ref="L207:L208"/>
    <mergeCell ref="M207:M208"/>
    <mergeCell ref="N207:N208"/>
    <mergeCell ref="AG205:AG206"/>
    <mergeCell ref="AH205:AH206"/>
    <mergeCell ref="A207:A208"/>
    <mergeCell ref="B207:B208"/>
    <mergeCell ref="C207:C208"/>
    <mergeCell ref="D207:D208"/>
    <mergeCell ref="E207:E208"/>
    <mergeCell ref="F207:F208"/>
    <mergeCell ref="G207:G208"/>
    <mergeCell ref="H207:H208"/>
    <mergeCell ref="T205:T206"/>
    <mergeCell ref="U205:U206"/>
    <mergeCell ref="V205:V206"/>
    <mergeCell ref="W205:W206"/>
    <mergeCell ref="AE205:AE206"/>
    <mergeCell ref="AF205:AF206"/>
    <mergeCell ref="N205:N206"/>
    <mergeCell ref="O205:O206"/>
    <mergeCell ref="P205:P206"/>
    <mergeCell ref="Q205:Q206"/>
    <mergeCell ref="R205:R206"/>
    <mergeCell ref="S205:S206"/>
    <mergeCell ref="H205:H206"/>
    <mergeCell ref="I205:I206"/>
    <mergeCell ref="J205:J206"/>
    <mergeCell ref="K205:K206"/>
    <mergeCell ref="L205:L206"/>
    <mergeCell ref="M205:M206"/>
    <mergeCell ref="AH207:AH208"/>
    <mergeCell ref="A205:A206"/>
    <mergeCell ref="B205:B206"/>
    <mergeCell ref="C205:C206"/>
    <mergeCell ref="D205:D206"/>
    <mergeCell ref="E205:E206"/>
    <mergeCell ref="F205:F206"/>
    <mergeCell ref="G205:G206"/>
    <mergeCell ref="S202:S204"/>
    <mergeCell ref="T202:T204"/>
    <mergeCell ref="U202:U204"/>
    <mergeCell ref="V202:V204"/>
    <mergeCell ref="W202:W204"/>
    <mergeCell ref="AE202:AE204"/>
    <mergeCell ref="M202:M204"/>
    <mergeCell ref="N202:N204"/>
    <mergeCell ref="O202:O204"/>
    <mergeCell ref="P202:P204"/>
    <mergeCell ref="Q202:Q204"/>
    <mergeCell ref="R202:R204"/>
    <mergeCell ref="G202:G204"/>
    <mergeCell ref="H202:H204"/>
    <mergeCell ref="I202:I204"/>
    <mergeCell ref="J202:J204"/>
    <mergeCell ref="K202:K204"/>
    <mergeCell ref="L202:L204"/>
    <mergeCell ref="A202:A204"/>
    <mergeCell ref="B202:B204"/>
    <mergeCell ref="C202:C204"/>
    <mergeCell ref="D202:D204"/>
    <mergeCell ref="E202:E204"/>
    <mergeCell ref="F202:F204"/>
    <mergeCell ref="V200:V201"/>
    <mergeCell ref="W200:W201"/>
    <mergeCell ref="AE200:AE201"/>
    <mergeCell ref="AF200:AF201"/>
    <mergeCell ref="AG200:AG201"/>
    <mergeCell ref="AH200:AH201"/>
    <mergeCell ref="P200:P201"/>
    <mergeCell ref="Q200:Q201"/>
    <mergeCell ref="R200:R201"/>
    <mergeCell ref="S200:S201"/>
    <mergeCell ref="T200:T201"/>
    <mergeCell ref="U200:U201"/>
    <mergeCell ref="J200:J201"/>
    <mergeCell ref="K200:K201"/>
    <mergeCell ref="L200:L201"/>
    <mergeCell ref="M200:M201"/>
    <mergeCell ref="N200:N201"/>
    <mergeCell ref="O200:O201"/>
    <mergeCell ref="AF202:AF204"/>
    <mergeCell ref="AG202:AG204"/>
    <mergeCell ref="AH202:AH204"/>
    <mergeCell ref="A200:A201"/>
    <mergeCell ref="B200:B201"/>
    <mergeCell ref="C200:C201"/>
    <mergeCell ref="D200:D201"/>
    <mergeCell ref="E200:E201"/>
    <mergeCell ref="F200:F201"/>
    <mergeCell ref="G200:G201"/>
    <mergeCell ref="H200:H201"/>
    <mergeCell ref="I200:I201"/>
    <mergeCell ref="U194:U195"/>
    <mergeCell ref="V194:V195"/>
    <mergeCell ref="W194:W195"/>
    <mergeCell ref="AE194:AE195"/>
    <mergeCell ref="AF194:AF195"/>
    <mergeCell ref="AG194:AG195"/>
    <mergeCell ref="O194:O195"/>
    <mergeCell ref="P194:P195"/>
    <mergeCell ref="Q194:Q195"/>
    <mergeCell ref="R194:R195"/>
    <mergeCell ref="S194:S195"/>
    <mergeCell ref="T194:T195"/>
    <mergeCell ref="I194:I195"/>
    <mergeCell ref="J194:J195"/>
    <mergeCell ref="K194:K195"/>
    <mergeCell ref="L194:L195"/>
    <mergeCell ref="M194:M195"/>
    <mergeCell ref="N194:N195"/>
    <mergeCell ref="AG192:AG193"/>
    <mergeCell ref="AH192:AH193"/>
    <mergeCell ref="A194:A195"/>
    <mergeCell ref="B194:B195"/>
    <mergeCell ref="C194:C195"/>
    <mergeCell ref="D194:D195"/>
    <mergeCell ref="E194:E195"/>
    <mergeCell ref="F194:F195"/>
    <mergeCell ref="G194:G195"/>
    <mergeCell ref="H194:H195"/>
    <mergeCell ref="T192:T193"/>
    <mergeCell ref="U192:U193"/>
    <mergeCell ref="V192:V193"/>
    <mergeCell ref="W192:W193"/>
    <mergeCell ref="AE192:AE193"/>
    <mergeCell ref="AF192:AF193"/>
    <mergeCell ref="N192:N193"/>
    <mergeCell ref="O192:O193"/>
    <mergeCell ref="P192:P193"/>
    <mergeCell ref="Q192:Q193"/>
    <mergeCell ref="R192:R193"/>
    <mergeCell ref="S192:S193"/>
    <mergeCell ref="H192:H193"/>
    <mergeCell ref="I192:I193"/>
    <mergeCell ref="J192:J193"/>
    <mergeCell ref="K192:K193"/>
    <mergeCell ref="L192:L193"/>
    <mergeCell ref="M192:M193"/>
    <mergeCell ref="AH194:AH195"/>
    <mergeCell ref="A192:A193"/>
    <mergeCell ref="B192:B193"/>
    <mergeCell ref="C192:C193"/>
    <mergeCell ref="D192:D193"/>
    <mergeCell ref="E192:E193"/>
    <mergeCell ref="F192:F193"/>
    <mergeCell ref="G192:G193"/>
    <mergeCell ref="S190:S191"/>
    <mergeCell ref="T190:T191"/>
    <mergeCell ref="U190:U191"/>
    <mergeCell ref="V190:V191"/>
    <mergeCell ref="W190:W191"/>
    <mergeCell ref="AE190:AE191"/>
    <mergeCell ref="M190:M191"/>
    <mergeCell ref="N190:N191"/>
    <mergeCell ref="O190:O191"/>
    <mergeCell ref="P190:P191"/>
    <mergeCell ref="Q190:Q191"/>
    <mergeCell ref="R190:R191"/>
    <mergeCell ref="G190:G191"/>
    <mergeCell ref="H190:H191"/>
    <mergeCell ref="I190:I191"/>
    <mergeCell ref="J190:J191"/>
    <mergeCell ref="K190:K191"/>
    <mergeCell ref="L190:L191"/>
    <mergeCell ref="A190:A191"/>
    <mergeCell ref="B190:B191"/>
    <mergeCell ref="C190:C191"/>
    <mergeCell ref="D190:D191"/>
    <mergeCell ref="E190:E191"/>
    <mergeCell ref="F190:F191"/>
    <mergeCell ref="V186:V187"/>
    <mergeCell ref="W186:W187"/>
    <mergeCell ref="AE186:AE187"/>
    <mergeCell ref="AF186:AF187"/>
    <mergeCell ref="AG186:AG187"/>
    <mergeCell ref="AH186:AH187"/>
    <mergeCell ref="P186:P187"/>
    <mergeCell ref="Q186:Q187"/>
    <mergeCell ref="R186:R187"/>
    <mergeCell ref="S186:S187"/>
    <mergeCell ref="T186:T187"/>
    <mergeCell ref="U186:U187"/>
    <mergeCell ref="J186:J187"/>
    <mergeCell ref="K186:K187"/>
    <mergeCell ref="L186:L187"/>
    <mergeCell ref="M186:M187"/>
    <mergeCell ref="N186:N187"/>
    <mergeCell ref="O186:O187"/>
    <mergeCell ref="AF190:AF191"/>
    <mergeCell ref="AG190:AG191"/>
    <mergeCell ref="AH190:AH191"/>
    <mergeCell ref="A186:A187"/>
    <mergeCell ref="B186:B187"/>
    <mergeCell ref="C186:C187"/>
    <mergeCell ref="D186:D187"/>
    <mergeCell ref="E186:E187"/>
    <mergeCell ref="F186:F187"/>
    <mergeCell ref="G186:G187"/>
    <mergeCell ref="H186:H187"/>
    <mergeCell ref="I186:I187"/>
    <mergeCell ref="U184:U185"/>
    <mergeCell ref="V184:V185"/>
    <mergeCell ref="W184:W185"/>
    <mergeCell ref="AE184:AE185"/>
    <mergeCell ref="AF184:AF185"/>
    <mergeCell ref="AG184:AG185"/>
    <mergeCell ref="O184:O185"/>
    <mergeCell ref="P184:P185"/>
    <mergeCell ref="Q184:Q185"/>
    <mergeCell ref="R184:R185"/>
    <mergeCell ref="S184:S185"/>
    <mergeCell ref="T184:T185"/>
    <mergeCell ref="I184:I185"/>
    <mergeCell ref="J184:J185"/>
    <mergeCell ref="K184:K185"/>
    <mergeCell ref="L184:L185"/>
    <mergeCell ref="M184:M185"/>
    <mergeCell ref="N184:N185"/>
    <mergeCell ref="AG182:AG183"/>
    <mergeCell ref="AH182:AH183"/>
    <mergeCell ref="A184:A185"/>
    <mergeCell ref="B184:B185"/>
    <mergeCell ref="C184:C185"/>
    <mergeCell ref="D184:D185"/>
    <mergeCell ref="E184:E185"/>
    <mergeCell ref="F184:F185"/>
    <mergeCell ref="G184:G185"/>
    <mergeCell ref="H184:H185"/>
    <mergeCell ref="T182:T183"/>
    <mergeCell ref="U182:U183"/>
    <mergeCell ref="V182:V183"/>
    <mergeCell ref="W182:W183"/>
    <mergeCell ref="AE182:AE183"/>
    <mergeCell ref="AF182:AF183"/>
    <mergeCell ref="N182:N183"/>
    <mergeCell ref="O182:O183"/>
    <mergeCell ref="P182:P183"/>
    <mergeCell ref="Q182:Q183"/>
    <mergeCell ref="R182:R183"/>
    <mergeCell ref="S182:S183"/>
    <mergeCell ref="H182:H183"/>
    <mergeCell ref="I182:I183"/>
    <mergeCell ref="J182:J183"/>
    <mergeCell ref="K182:K183"/>
    <mergeCell ref="L182:L183"/>
    <mergeCell ref="M182:M183"/>
    <mergeCell ref="AH184:AH185"/>
    <mergeCell ref="A182:A183"/>
    <mergeCell ref="B182:B183"/>
    <mergeCell ref="C182:C183"/>
    <mergeCell ref="D182:D183"/>
    <mergeCell ref="E182:E183"/>
    <mergeCell ref="F182:F183"/>
    <mergeCell ref="G182:G183"/>
    <mergeCell ref="S178:S181"/>
    <mergeCell ref="T178:T181"/>
    <mergeCell ref="U178:U181"/>
    <mergeCell ref="V178:V181"/>
    <mergeCell ref="W178:W181"/>
    <mergeCell ref="AE178:AE181"/>
    <mergeCell ref="M178:M181"/>
    <mergeCell ref="N178:N181"/>
    <mergeCell ref="O178:O181"/>
    <mergeCell ref="P178:P181"/>
    <mergeCell ref="Q178:Q181"/>
    <mergeCell ref="R178:R181"/>
    <mergeCell ref="G178:G181"/>
    <mergeCell ref="H178:H181"/>
    <mergeCell ref="I178:I181"/>
    <mergeCell ref="J178:J181"/>
    <mergeCell ref="K178:K181"/>
    <mergeCell ref="L178:L181"/>
    <mergeCell ref="A178:A181"/>
    <mergeCell ref="B178:B181"/>
    <mergeCell ref="C178:C181"/>
    <mergeCell ref="D178:D181"/>
    <mergeCell ref="E178:E181"/>
    <mergeCell ref="F178:F181"/>
    <mergeCell ref="V174:V176"/>
    <mergeCell ref="W174:W176"/>
    <mergeCell ref="AE174:AE176"/>
    <mergeCell ref="AF174:AF176"/>
    <mergeCell ref="AG174:AG176"/>
    <mergeCell ref="AH174:AH176"/>
    <mergeCell ref="P174:P176"/>
    <mergeCell ref="Q174:Q176"/>
    <mergeCell ref="R174:R176"/>
    <mergeCell ref="S174:S176"/>
    <mergeCell ref="T174:T176"/>
    <mergeCell ref="U174:U176"/>
    <mergeCell ref="J174:J176"/>
    <mergeCell ref="K174:K176"/>
    <mergeCell ref="L174:L176"/>
    <mergeCell ref="M174:M176"/>
    <mergeCell ref="N174:N176"/>
    <mergeCell ref="O174:O176"/>
    <mergeCell ref="AF178:AF181"/>
    <mergeCell ref="AG178:AG181"/>
    <mergeCell ref="AH178:AH181"/>
    <mergeCell ref="A174:A176"/>
    <mergeCell ref="B174:B176"/>
    <mergeCell ref="C174:C176"/>
    <mergeCell ref="D174:D176"/>
    <mergeCell ref="E174:E176"/>
    <mergeCell ref="F174:F176"/>
    <mergeCell ref="G174:G176"/>
    <mergeCell ref="H174:H176"/>
    <mergeCell ref="I174:I176"/>
    <mergeCell ref="U172:U173"/>
    <mergeCell ref="V172:V173"/>
    <mergeCell ref="W172:W173"/>
    <mergeCell ref="AE172:AE173"/>
    <mergeCell ref="AF172:AF173"/>
    <mergeCell ref="AG172:AG173"/>
    <mergeCell ref="O172:O173"/>
    <mergeCell ref="P172:P173"/>
    <mergeCell ref="Q172:Q173"/>
    <mergeCell ref="R172:R173"/>
    <mergeCell ref="S172:S173"/>
    <mergeCell ref="T172:T173"/>
    <mergeCell ref="I172:I173"/>
    <mergeCell ref="J172:J173"/>
    <mergeCell ref="K172:K173"/>
    <mergeCell ref="L172:L173"/>
    <mergeCell ref="M172:M173"/>
    <mergeCell ref="N172:N173"/>
    <mergeCell ref="AG168:AG171"/>
    <mergeCell ref="AH168:AH171"/>
    <mergeCell ref="A172:A173"/>
    <mergeCell ref="B172:B173"/>
    <mergeCell ref="C172:C173"/>
    <mergeCell ref="D172:D173"/>
    <mergeCell ref="E172:E173"/>
    <mergeCell ref="F172:F173"/>
    <mergeCell ref="G172:G173"/>
    <mergeCell ref="H172:H173"/>
    <mergeCell ref="T168:T171"/>
    <mergeCell ref="U168:U171"/>
    <mergeCell ref="V168:V171"/>
    <mergeCell ref="W168:W171"/>
    <mergeCell ref="AE168:AE171"/>
    <mergeCell ref="AF168:AF171"/>
    <mergeCell ref="N168:N171"/>
    <mergeCell ref="O168:O171"/>
    <mergeCell ref="P168:P171"/>
    <mergeCell ref="Q168:Q171"/>
    <mergeCell ref="R168:R171"/>
    <mergeCell ref="S168:S171"/>
    <mergeCell ref="H168:H171"/>
    <mergeCell ref="I168:I171"/>
    <mergeCell ref="J168:J171"/>
    <mergeCell ref="K168:K171"/>
    <mergeCell ref="L168:L171"/>
    <mergeCell ref="M168:M171"/>
    <mergeCell ref="AH172:AH173"/>
    <mergeCell ref="A168:A171"/>
    <mergeCell ref="B168:B171"/>
    <mergeCell ref="C168:C171"/>
    <mergeCell ref="D168:D171"/>
    <mergeCell ref="E168:E171"/>
    <mergeCell ref="F168:F171"/>
    <mergeCell ref="G168:G171"/>
    <mergeCell ref="S165:S166"/>
    <mergeCell ref="T165:T166"/>
    <mergeCell ref="U165:U166"/>
    <mergeCell ref="V165:V166"/>
    <mergeCell ref="W165:W166"/>
    <mergeCell ref="AE165:AE166"/>
    <mergeCell ref="M165:M166"/>
    <mergeCell ref="N165:N166"/>
    <mergeCell ref="O165:O166"/>
    <mergeCell ref="P165:P166"/>
    <mergeCell ref="Q165:Q166"/>
    <mergeCell ref="R165:R166"/>
    <mergeCell ref="G165:G166"/>
    <mergeCell ref="H165:H166"/>
    <mergeCell ref="I165:I166"/>
    <mergeCell ref="J165:J166"/>
    <mergeCell ref="K165:K166"/>
    <mergeCell ref="L165:L166"/>
    <mergeCell ref="A165:A166"/>
    <mergeCell ref="B165:B166"/>
    <mergeCell ref="C165:C166"/>
    <mergeCell ref="D165:D166"/>
    <mergeCell ref="E165:E166"/>
    <mergeCell ref="F165:F166"/>
    <mergeCell ref="V163:V164"/>
    <mergeCell ref="W163:W164"/>
    <mergeCell ref="AE163:AE164"/>
    <mergeCell ref="AF163:AF164"/>
    <mergeCell ref="AG163:AG164"/>
    <mergeCell ref="AH163:AH164"/>
    <mergeCell ref="P163:P164"/>
    <mergeCell ref="Q163:Q164"/>
    <mergeCell ref="R163:R164"/>
    <mergeCell ref="S163:S164"/>
    <mergeCell ref="T163:T164"/>
    <mergeCell ref="U163:U164"/>
    <mergeCell ref="J163:J164"/>
    <mergeCell ref="K163:K164"/>
    <mergeCell ref="L163:L164"/>
    <mergeCell ref="M163:M164"/>
    <mergeCell ref="N163:N164"/>
    <mergeCell ref="O163:O164"/>
    <mergeCell ref="AF165:AF166"/>
    <mergeCell ref="AG165:AG166"/>
    <mergeCell ref="AH165:AH166"/>
    <mergeCell ref="A163:A164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U159:U162"/>
    <mergeCell ref="V159:V162"/>
    <mergeCell ref="W159:W162"/>
    <mergeCell ref="AE159:AE162"/>
    <mergeCell ref="AF159:AF162"/>
    <mergeCell ref="AG159:AG162"/>
    <mergeCell ref="O159:O162"/>
    <mergeCell ref="P159:P162"/>
    <mergeCell ref="Q159:Q162"/>
    <mergeCell ref="R159:R162"/>
    <mergeCell ref="S159:S162"/>
    <mergeCell ref="T159:T162"/>
    <mergeCell ref="I159:I162"/>
    <mergeCell ref="J159:J162"/>
    <mergeCell ref="K159:K162"/>
    <mergeCell ref="L159:L162"/>
    <mergeCell ref="M159:M162"/>
    <mergeCell ref="N159:N162"/>
    <mergeCell ref="AG154:AG157"/>
    <mergeCell ref="AH154:AH157"/>
    <mergeCell ref="A159:A162"/>
    <mergeCell ref="B159:B162"/>
    <mergeCell ref="C159:C162"/>
    <mergeCell ref="D159:D162"/>
    <mergeCell ref="E159:E162"/>
    <mergeCell ref="F159:F162"/>
    <mergeCell ref="G159:G162"/>
    <mergeCell ref="H159:H162"/>
    <mergeCell ref="T154:T157"/>
    <mergeCell ref="U154:U157"/>
    <mergeCell ref="V154:V157"/>
    <mergeCell ref="W154:W157"/>
    <mergeCell ref="AE154:AE157"/>
    <mergeCell ref="AF154:AF157"/>
    <mergeCell ref="N154:N157"/>
    <mergeCell ref="O154:O157"/>
    <mergeCell ref="P154:P157"/>
    <mergeCell ref="Q154:Q157"/>
    <mergeCell ref="R154:R157"/>
    <mergeCell ref="S154:S157"/>
    <mergeCell ref="H154:H157"/>
    <mergeCell ref="I154:I157"/>
    <mergeCell ref="J154:J157"/>
    <mergeCell ref="K154:K157"/>
    <mergeCell ref="L154:L157"/>
    <mergeCell ref="M154:M157"/>
    <mergeCell ref="AH159:AH162"/>
    <mergeCell ref="A154:A157"/>
    <mergeCell ref="B154:B157"/>
    <mergeCell ref="C154:C157"/>
    <mergeCell ref="D154:D157"/>
    <mergeCell ref="E154:E157"/>
    <mergeCell ref="F154:F157"/>
    <mergeCell ref="G154:G157"/>
    <mergeCell ref="S151:S153"/>
    <mergeCell ref="T151:T153"/>
    <mergeCell ref="U151:U153"/>
    <mergeCell ref="V151:V153"/>
    <mergeCell ref="W151:W153"/>
    <mergeCell ref="AE151:AE153"/>
    <mergeCell ref="M151:M153"/>
    <mergeCell ref="N151:N153"/>
    <mergeCell ref="O151:O153"/>
    <mergeCell ref="P151:P153"/>
    <mergeCell ref="Q151:Q153"/>
    <mergeCell ref="R151:R153"/>
    <mergeCell ref="G151:G153"/>
    <mergeCell ref="H151:H153"/>
    <mergeCell ref="I151:I153"/>
    <mergeCell ref="J151:J153"/>
    <mergeCell ref="K151:K153"/>
    <mergeCell ref="L151:L153"/>
    <mergeCell ref="A151:A153"/>
    <mergeCell ref="B151:B153"/>
    <mergeCell ref="C151:C153"/>
    <mergeCell ref="D151:D153"/>
    <mergeCell ref="E151:E153"/>
    <mergeCell ref="F151:F153"/>
    <mergeCell ref="V148:V150"/>
    <mergeCell ref="W148:W150"/>
    <mergeCell ref="AE148:AE150"/>
    <mergeCell ref="AF148:AF150"/>
    <mergeCell ref="AG148:AG150"/>
    <mergeCell ref="AH148:AH150"/>
    <mergeCell ref="P148:P150"/>
    <mergeCell ref="Q148:Q150"/>
    <mergeCell ref="R148:R150"/>
    <mergeCell ref="S148:S150"/>
    <mergeCell ref="T148:T150"/>
    <mergeCell ref="U148:U150"/>
    <mergeCell ref="J148:J150"/>
    <mergeCell ref="K148:K150"/>
    <mergeCell ref="L148:L150"/>
    <mergeCell ref="M148:M150"/>
    <mergeCell ref="N148:N150"/>
    <mergeCell ref="O148:O150"/>
    <mergeCell ref="AF151:AF153"/>
    <mergeCell ref="AG151:AG153"/>
    <mergeCell ref="AH151:AH153"/>
    <mergeCell ref="A148:A150"/>
    <mergeCell ref="B148:B150"/>
    <mergeCell ref="C148:C150"/>
    <mergeCell ref="D148:D150"/>
    <mergeCell ref="E148:E150"/>
    <mergeCell ref="F148:F150"/>
    <mergeCell ref="G148:G150"/>
    <mergeCell ref="H148:H150"/>
    <mergeCell ref="I148:I150"/>
    <mergeCell ref="U144:U146"/>
    <mergeCell ref="V144:V146"/>
    <mergeCell ref="W144:W146"/>
    <mergeCell ref="AE144:AE146"/>
    <mergeCell ref="AF144:AF146"/>
    <mergeCell ref="AG144:AG146"/>
    <mergeCell ref="O144:O146"/>
    <mergeCell ref="P144:P146"/>
    <mergeCell ref="Q144:Q146"/>
    <mergeCell ref="R144:R146"/>
    <mergeCell ref="S144:S146"/>
    <mergeCell ref="T144:T146"/>
    <mergeCell ref="I144:I146"/>
    <mergeCell ref="J144:J146"/>
    <mergeCell ref="K144:K146"/>
    <mergeCell ref="L144:L146"/>
    <mergeCell ref="M144:M146"/>
    <mergeCell ref="N144:N146"/>
    <mergeCell ref="AG141:AG143"/>
    <mergeCell ref="AH141:AH143"/>
    <mergeCell ref="A144:A146"/>
    <mergeCell ref="B144:B146"/>
    <mergeCell ref="C144:C146"/>
    <mergeCell ref="D144:D146"/>
    <mergeCell ref="E144:E146"/>
    <mergeCell ref="F144:F146"/>
    <mergeCell ref="G144:G146"/>
    <mergeCell ref="H144:H146"/>
    <mergeCell ref="T141:T143"/>
    <mergeCell ref="U141:U143"/>
    <mergeCell ref="V141:V143"/>
    <mergeCell ref="W141:W143"/>
    <mergeCell ref="AE141:AE143"/>
    <mergeCell ref="AF141:AF143"/>
    <mergeCell ref="N141:N143"/>
    <mergeCell ref="O141:O143"/>
    <mergeCell ref="P141:P143"/>
    <mergeCell ref="Q141:Q143"/>
    <mergeCell ref="R141:R143"/>
    <mergeCell ref="S141:S143"/>
    <mergeCell ref="H141:H143"/>
    <mergeCell ref="I141:I143"/>
    <mergeCell ref="J141:J143"/>
    <mergeCell ref="K141:K143"/>
    <mergeCell ref="L141:L143"/>
    <mergeCell ref="M141:M143"/>
    <mergeCell ref="AH144:AH146"/>
    <mergeCell ref="A141:A143"/>
    <mergeCell ref="B141:B143"/>
    <mergeCell ref="C141:C143"/>
    <mergeCell ref="D141:D143"/>
    <mergeCell ref="E141:E143"/>
    <mergeCell ref="F141:F143"/>
    <mergeCell ref="G141:G143"/>
    <mergeCell ref="S138:S140"/>
    <mergeCell ref="T138:T140"/>
    <mergeCell ref="U138:U140"/>
    <mergeCell ref="V138:V140"/>
    <mergeCell ref="W138:W140"/>
    <mergeCell ref="AE138:AE140"/>
    <mergeCell ref="M138:M140"/>
    <mergeCell ref="N138:N140"/>
    <mergeCell ref="O138:O140"/>
    <mergeCell ref="P138:P140"/>
    <mergeCell ref="Q138:Q140"/>
    <mergeCell ref="R138:R140"/>
    <mergeCell ref="G138:G140"/>
    <mergeCell ref="H138:H140"/>
    <mergeCell ref="I138:I140"/>
    <mergeCell ref="J138:J140"/>
    <mergeCell ref="K138:K140"/>
    <mergeCell ref="L138:L140"/>
    <mergeCell ref="A138:A140"/>
    <mergeCell ref="B138:B140"/>
    <mergeCell ref="C138:C140"/>
    <mergeCell ref="D138:D140"/>
    <mergeCell ref="E138:E140"/>
    <mergeCell ref="F138:F140"/>
    <mergeCell ref="V135:V137"/>
    <mergeCell ref="W135:W137"/>
    <mergeCell ref="AE135:AE137"/>
    <mergeCell ref="AF135:AF137"/>
    <mergeCell ref="AG135:AG137"/>
    <mergeCell ref="AH135:AH137"/>
    <mergeCell ref="P135:P137"/>
    <mergeCell ref="Q135:Q137"/>
    <mergeCell ref="R135:R137"/>
    <mergeCell ref="S135:S137"/>
    <mergeCell ref="T135:T137"/>
    <mergeCell ref="U135:U137"/>
    <mergeCell ref="J135:J137"/>
    <mergeCell ref="K135:K137"/>
    <mergeCell ref="L135:L137"/>
    <mergeCell ref="M135:M137"/>
    <mergeCell ref="N135:N137"/>
    <mergeCell ref="O135:O137"/>
    <mergeCell ref="AF138:AF140"/>
    <mergeCell ref="AG138:AG140"/>
    <mergeCell ref="AH138:AH140"/>
    <mergeCell ref="A135:A137"/>
    <mergeCell ref="B135:B137"/>
    <mergeCell ref="C135:C137"/>
    <mergeCell ref="D135:D137"/>
    <mergeCell ref="E135:E137"/>
    <mergeCell ref="F135:F137"/>
    <mergeCell ref="G135:G137"/>
    <mergeCell ref="H135:H137"/>
    <mergeCell ref="I135:I137"/>
    <mergeCell ref="U132:U134"/>
    <mergeCell ref="V132:V134"/>
    <mergeCell ref="W132:W134"/>
    <mergeCell ref="AE132:AE134"/>
    <mergeCell ref="AF132:AF134"/>
    <mergeCell ref="AG132:AG134"/>
    <mergeCell ref="O132:O134"/>
    <mergeCell ref="P132:P134"/>
    <mergeCell ref="Q132:Q134"/>
    <mergeCell ref="R132:R134"/>
    <mergeCell ref="S132:S134"/>
    <mergeCell ref="T132:T134"/>
    <mergeCell ref="I132:I134"/>
    <mergeCell ref="J132:J134"/>
    <mergeCell ref="K132:K134"/>
    <mergeCell ref="L132:L134"/>
    <mergeCell ref="M132:M134"/>
    <mergeCell ref="N132:N134"/>
    <mergeCell ref="AG129:AG130"/>
    <mergeCell ref="AH129:AH130"/>
    <mergeCell ref="A132:A134"/>
    <mergeCell ref="B132:B134"/>
    <mergeCell ref="C132:C134"/>
    <mergeCell ref="D132:D134"/>
    <mergeCell ref="E132:E134"/>
    <mergeCell ref="F132:F134"/>
    <mergeCell ref="G132:G134"/>
    <mergeCell ref="H132:H134"/>
    <mergeCell ref="T129:T130"/>
    <mergeCell ref="U129:U130"/>
    <mergeCell ref="V129:V130"/>
    <mergeCell ref="W129:W130"/>
    <mergeCell ref="AE129:AE130"/>
    <mergeCell ref="AF129:AF130"/>
    <mergeCell ref="N129:N130"/>
    <mergeCell ref="O129:O130"/>
    <mergeCell ref="P129:P130"/>
    <mergeCell ref="Q129:Q130"/>
    <mergeCell ref="R129:R130"/>
    <mergeCell ref="S129:S130"/>
    <mergeCell ref="H129:H130"/>
    <mergeCell ref="I129:I130"/>
    <mergeCell ref="J129:J130"/>
    <mergeCell ref="K129:K130"/>
    <mergeCell ref="L129:L130"/>
    <mergeCell ref="M129:M130"/>
    <mergeCell ref="AH132:AH134"/>
    <mergeCell ref="A129:A130"/>
    <mergeCell ref="B129:B130"/>
    <mergeCell ref="C129:C130"/>
    <mergeCell ref="D129:D130"/>
    <mergeCell ref="E129:E130"/>
    <mergeCell ref="F129:F130"/>
    <mergeCell ref="G129:G130"/>
    <mergeCell ref="S126:S128"/>
    <mergeCell ref="T126:T128"/>
    <mergeCell ref="U126:U128"/>
    <mergeCell ref="V126:V128"/>
    <mergeCell ref="W126:W128"/>
    <mergeCell ref="AE126:AE128"/>
    <mergeCell ref="M126:M128"/>
    <mergeCell ref="N126:N128"/>
    <mergeCell ref="O126:O128"/>
    <mergeCell ref="P126:P128"/>
    <mergeCell ref="Q126:Q128"/>
    <mergeCell ref="R126:R128"/>
    <mergeCell ref="G126:G128"/>
    <mergeCell ref="H126:H128"/>
    <mergeCell ref="I126:I128"/>
    <mergeCell ref="J126:J128"/>
    <mergeCell ref="K126:K128"/>
    <mergeCell ref="L126:L128"/>
    <mergeCell ref="A126:A128"/>
    <mergeCell ref="B126:B128"/>
    <mergeCell ref="C126:C128"/>
    <mergeCell ref="D126:D128"/>
    <mergeCell ref="E126:E128"/>
    <mergeCell ref="F126:F128"/>
    <mergeCell ref="V124:V125"/>
    <mergeCell ref="W124:W125"/>
    <mergeCell ref="AE124:AE125"/>
    <mergeCell ref="AF124:AF125"/>
    <mergeCell ref="AG124:AG125"/>
    <mergeCell ref="AH124:AH125"/>
    <mergeCell ref="P124:P125"/>
    <mergeCell ref="Q124:Q125"/>
    <mergeCell ref="R124:R125"/>
    <mergeCell ref="S124:S125"/>
    <mergeCell ref="T124:T125"/>
    <mergeCell ref="U124:U125"/>
    <mergeCell ref="J124:J125"/>
    <mergeCell ref="K124:K125"/>
    <mergeCell ref="L124:L125"/>
    <mergeCell ref="M124:M125"/>
    <mergeCell ref="N124:N125"/>
    <mergeCell ref="O124:O125"/>
    <mergeCell ref="AF126:AF128"/>
    <mergeCell ref="AG126:AG128"/>
    <mergeCell ref="AH126:AH128"/>
    <mergeCell ref="A124:A125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U122:U123"/>
    <mergeCell ref="V122:V123"/>
    <mergeCell ref="W122:W123"/>
    <mergeCell ref="AE122:AE123"/>
    <mergeCell ref="AF122:AF123"/>
    <mergeCell ref="AG122:AG123"/>
    <mergeCell ref="O122:O123"/>
    <mergeCell ref="P122:P123"/>
    <mergeCell ref="Q122:Q123"/>
    <mergeCell ref="R122:R123"/>
    <mergeCell ref="S122:S123"/>
    <mergeCell ref="T122:T123"/>
    <mergeCell ref="I122:I123"/>
    <mergeCell ref="J122:J123"/>
    <mergeCell ref="K122:K123"/>
    <mergeCell ref="L122:L123"/>
    <mergeCell ref="M122:M123"/>
    <mergeCell ref="N122:N123"/>
    <mergeCell ref="AG119:AG121"/>
    <mergeCell ref="AH119:AH121"/>
    <mergeCell ref="A122:A123"/>
    <mergeCell ref="B122:B123"/>
    <mergeCell ref="C122:C123"/>
    <mergeCell ref="D122:D123"/>
    <mergeCell ref="E122:E123"/>
    <mergeCell ref="F122:F123"/>
    <mergeCell ref="G122:G123"/>
    <mergeCell ref="H122:H123"/>
    <mergeCell ref="T119:T121"/>
    <mergeCell ref="U119:U121"/>
    <mergeCell ref="V119:V121"/>
    <mergeCell ref="W119:W121"/>
    <mergeCell ref="AE119:AE121"/>
    <mergeCell ref="AF119:AF121"/>
    <mergeCell ref="N119:N121"/>
    <mergeCell ref="O119:O121"/>
    <mergeCell ref="P119:P121"/>
    <mergeCell ref="Q119:Q121"/>
    <mergeCell ref="R119:R121"/>
    <mergeCell ref="S119:S121"/>
    <mergeCell ref="H119:H121"/>
    <mergeCell ref="I119:I121"/>
    <mergeCell ref="J119:J121"/>
    <mergeCell ref="K119:K121"/>
    <mergeCell ref="L119:L121"/>
    <mergeCell ref="M119:M121"/>
    <mergeCell ref="AH122:AH123"/>
    <mergeCell ref="A119:A121"/>
    <mergeCell ref="B119:B121"/>
    <mergeCell ref="C119:C121"/>
    <mergeCell ref="D119:D121"/>
    <mergeCell ref="E119:E121"/>
    <mergeCell ref="F119:F121"/>
    <mergeCell ref="G119:G121"/>
    <mergeCell ref="S117:S118"/>
    <mergeCell ref="T117:T118"/>
    <mergeCell ref="U117:U118"/>
    <mergeCell ref="V117:V118"/>
    <mergeCell ref="W117:W118"/>
    <mergeCell ref="AE117:AE118"/>
    <mergeCell ref="M117:M118"/>
    <mergeCell ref="N117:N118"/>
    <mergeCell ref="O117:O118"/>
    <mergeCell ref="P117:P118"/>
    <mergeCell ref="Q117:Q118"/>
    <mergeCell ref="R117:R118"/>
    <mergeCell ref="G117:G118"/>
    <mergeCell ref="H117:H118"/>
    <mergeCell ref="I117:I118"/>
    <mergeCell ref="J117:J118"/>
    <mergeCell ref="K117:K118"/>
    <mergeCell ref="L117:L118"/>
    <mergeCell ref="A117:A118"/>
    <mergeCell ref="B117:B118"/>
    <mergeCell ref="C117:C118"/>
    <mergeCell ref="D117:D118"/>
    <mergeCell ref="E117:E118"/>
    <mergeCell ref="F117:F118"/>
    <mergeCell ref="V115:V116"/>
    <mergeCell ref="W115:W116"/>
    <mergeCell ref="AE115:AE116"/>
    <mergeCell ref="AF115:AF116"/>
    <mergeCell ref="AG115:AG116"/>
    <mergeCell ref="AH115:AH116"/>
    <mergeCell ref="P115:P116"/>
    <mergeCell ref="Q115:Q116"/>
    <mergeCell ref="R115:R116"/>
    <mergeCell ref="S115:S116"/>
    <mergeCell ref="T115:T116"/>
    <mergeCell ref="U115:U116"/>
    <mergeCell ref="J115:J116"/>
    <mergeCell ref="K115:K116"/>
    <mergeCell ref="L115:L116"/>
    <mergeCell ref="M115:M116"/>
    <mergeCell ref="N115:N116"/>
    <mergeCell ref="O115:O116"/>
    <mergeCell ref="AF117:AF118"/>
    <mergeCell ref="AG117:AG118"/>
    <mergeCell ref="AH117:AH118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I115:I116"/>
    <mergeCell ref="U112:U114"/>
    <mergeCell ref="V112:V114"/>
    <mergeCell ref="W112:W114"/>
    <mergeCell ref="AE112:AE114"/>
    <mergeCell ref="AF112:AF114"/>
    <mergeCell ref="AG112:AG114"/>
    <mergeCell ref="O112:O114"/>
    <mergeCell ref="P112:P114"/>
    <mergeCell ref="Q112:Q114"/>
    <mergeCell ref="R112:R114"/>
    <mergeCell ref="S112:S114"/>
    <mergeCell ref="T112:T114"/>
    <mergeCell ref="I112:I114"/>
    <mergeCell ref="J112:J114"/>
    <mergeCell ref="K112:K114"/>
    <mergeCell ref="L112:L114"/>
    <mergeCell ref="M112:M114"/>
    <mergeCell ref="N112:N114"/>
    <mergeCell ref="AG109:AG111"/>
    <mergeCell ref="AH109:AH111"/>
    <mergeCell ref="A112:A114"/>
    <mergeCell ref="B112:B114"/>
    <mergeCell ref="C112:C114"/>
    <mergeCell ref="D112:D114"/>
    <mergeCell ref="E112:E114"/>
    <mergeCell ref="F112:F114"/>
    <mergeCell ref="G112:G114"/>
    <mergeCell ref="H112:H114"/>
    <mergeCell ref="T109:T111"/>
    <mergeCell ref="U109:U111"/>
    <mergeCell ref="V109:V111"/>
    <mergeCell ref="W109:W111"/>
    <mergeCell ref="AE109:AE111"/>
    <mergeCell ref="AF109:AF111"/>
    <mergeCell ref="N109:N111"/>
    <mergeCell ref="O109:O111"/>
    <mergeCell ref="P109:P111"/>
    <mergeCell ref="Q109:Q111"/>
    <mergeCell ref="R109:R111"/>
    <mergeCell ref="S109:S111"/>
    <mergeCell ref="H109:H111"/>
    <mergeCell ref="I109:I111"/>
    <mergeCell ref="J109:J111"/>
    <mergeCell ref="K109:K111"/>
    <mergeCell ref="L109:L111"/>
    <mergeCell ref="M109:M111"/>
    <mergeCell ref="AH112:AH114"/>
    <mergeCell ref="A109:A111"/>
    <mergeCell ref="B109:B111"/>
    <mergeCell ref="C109:C111"/>
    <mergeCell ref="D109:D111"/>
    <mergeCell ref="E109:E111"/>
    <mergeCell ref="F109:F111"/>
    <mergeCell ref="G109:G111"/>
    <mergeCell ref="S106:S108"/>
    <mergeCell ref="T106:T108"/>
    <mergeCell ref="U106:U108"/>
    <mergeCell ref="V106:V108"/>
    <mergeCell ref="W106:W108"/>
    <mergeCell ref="AE106:AE108"/>
    <mergeCell ref="M106:M108"/>
    <mergeCell ref="N106:N108"/>
    <mergeCell ref="O106:O108"/>
    <mergeCell ref="P106:P108"/>
    <mergeCell ref="Q106:Q108"/>
    <mergeCell ref="R106:R108"/>
    <mergeCell ref="G106:G108"/>
    <mergeCell ref="H106:H108"/>
    <mergeCell ref="I106:I108"/>
    <mergeCell ref="J106:J108"/>
    <mergeCell ref="K106:K108"/>
    <mergeCell ref="L106:L108"/>
    <mergeCell ref="A106:A108"/>
    <mergeCell ref="B106:B108"/>
    <mergeCell ref="C106:C108"/>
    <mergeCell ref="D106:D108"/>
    <mergeCell ref="E106:E108"/>
    <mergeCell ref="F106:F108"/>
    <mergeCell ref="V104:V105"/>
    <mergeCell ref="W104:W105"/>
    <mergeCell ref="AE104:AE105"/>
    <mergeCell ref="AF104:AF105"/>
    <mergeCell ref="AG104:AG105"/>
    <mergeCell ref="AH104:AH105"/>
    <mergeCell ref="P104:P105"/>
    <mergeCell ref="Q104:Q105"/>
    <mergeCell ref="R104:R105"/>
    <mergeCell ref="S104:S105"/>
    <mergeCell ref="T104:T105"/>
    <mergeCell ref="U104:U105"/>
    <mergeCell ref="J104:J105"/>
    <mergeCell ref="K104:K105"/>
    <mergeCell ref="L104:L105"/>
    <mergeCell ref="M104:M105"/>
    <mergeCell ref="N104:N105"/>
    <mergeCell ref="O104:O105"/>
    <mergeCell ref="AF106:AF108"/>
    <mergeCell ref="AG106:AG108"/>
    <mergeCell ref="AH106:AH108"/>
    <mergeCell ref="A104:A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U102:U103"/>
    <mergeCell ref="V102:V103"/>
    <mergeCell ref="W102:W103"/>
    <mergeCell ref="AE102:AE103"/>
    <mergeCell ref="AF102:AF103"/>
    <mergeCell ref="AG102:AG103"/>
    <mergeCell ref="O102:O103"/>
    <mergeCell ref="P102:P103"/>
    <mergeCell ref="Q102:Q103"/>
    <mergeCell ref="R102:R103"/>
    <mergeCell ref="S102:S103"/>
    <mergeCell ref="T102:T103"/>
    <mergeCell ref="I102:I103"/>
    <mergeCell ref="J102:J103"/>
    <mergeCell ref="K102:K103"/>
    <mergeCell ref="L102:L103"/>
    <mergeCell ref="M102:M103"/>
    <mergeCell ref="N102:N103"/>
    <mergeCell ref="AG99:AG101"/>
    <mergeCell ref="AH99:AH101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T99:T101"/>
    <mergeCell ref="U99:U101"/>
    <mergeCell ref="V99:V101"/>
    <mergeCell ref="W99:W101"/>
    <mergeCell ref="AE99:AE101"/>
    <mergeCell ref="AF99:AF101"/>
    <mergeCell ref="N99:N101"/>
    <mergeCell ref="O99:O101"/>
    <mergeCell ref="P99:P101"/>
    <mergeCell ref="Q99:Q101"/>
    <mergeCell ref="R99:R101"/>
    <mergeCell ref="S99:S101"/>
    <mergeCell ref="H99:H101"/>
    <mergeCell ref="I99:I101"/>
    <mergeCell ref="J99:J101"/>
    <mergeCell ref="K99:K101"/>
    <mergeCell ref="L99:L101"/>
    <mergeCell ref="M99:M101"/>
    <mergeCell ref="AH102:AH103"/>
    <mergeCell ref="A99:A101"/>
    <mergeCell ref="B99:B101"/>
    <mergeCell ref="C99:C101"/>
    <mergeCell ref="D99:D101"/>
    <mergeCell ref="E99:E101"/>
    <mergeCell ref="F99:F101"/>
    <mergeCell ref="G99:G101"/>
    <mergeCell ref="S95:S98"/>
    <mergeCell ref="T95:T98"/>
    <mergeCell ref="U95:U98"/>
    <mergeCell ref="V95:V98"/>
    <mergeCell ref="W95:W98"/>
    <mergeCell ref="AE95:AE98"/>
    <mergeCell ref="M95:M98"/>
    <mergeCell ref="N95:N98"/>
    <mergeCell ref="O95:O98"/>
    <mergeCell ref="P95:P98"/>
    <mergeCell ref="Q95:Q98"/>
    <mergeCell ref="R95:R98"/>
    <mergeCell ref="G95:G98"/>
    <mergeCell ref="H95:H98"/>
    <mergeCell ref="I95:I98"/>
    <mergeCell ref="J95:J98"/>
    <mergeCell ref="K95:K98"/>
    <mergeCell ref="L95:L98"/>
    <mergeCell ref="A95:A98"/>
    <mergeCell ref="B95:B98"/>
    <mergeCell ref="C95:C98"/>
    <mergeCell ref="D95:D98"/>
    <mergeCell ref="E95:E98"/>
    <mergeCell ref="F95:F98"/>
    <mergeCell ref="V92:V93"/>
    <mergeCell ref="W92:W93"/>
    <mergeCell ref="AE92:AE93"/>
    <mergeCell ref="AF92:AF93"/>
    <mergeCell ref="AG92:AG93"/>
    <mergeCell ref="AH92:AH93"/>
    <mergeCell ref="P92:P93"/>
    <mergeCell ref="Q92:Q93"/>
    <mergeCell ref="R92:R93"/>
    <mergeCell ref="S92:S93"/>
    <mergeCell ref="T92:T93"/>
    <mergeCell ref="U92:U93"/>
    <mergeCell ref="J92:J93"/>
    <mergeCell ref="K92:K93"/>
    <mergeCell ref="L92:L93"/>
    <mergeCell ref="M92:M93"/>
    <mergeCell ref="N92:N93"/>
    <mergeCell ref="O92:O93"/>
    <mergeCell ref="AF95:AF98"/>
    <mergeCell ref="AG95:AG98"/>
    <mergeCell ref="AH95:AH98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U89:U91"/>
    <mergeCell ref="V89:V91"/>
    <mergeCell ref="W89:W91"/>
    <mergeCell ref="AE89:AE91"/>
    <mergeCell ref="AF89:AF91"/>
    <mergeCell ref="AG89:AG91"/>
    <mergeCell ref="O89:O91"/>
    <mergeCell ref="P89:P91"/>
    <mergeCell ref="Q89:Q91"/>
    <mergeCell ref="R89:R91"/>
    <mergeCell ref="S89:S91"/>
    <mergeCell ref="T89:T91"/>
    <mergeCell ref="I89:I91"/>
    <mergeCell ref="J89:J91"/>
    <mergeCell ref="K89:K91"/>
    <mergeCell ref="L89:L91"/>
    <mergeCell ref="M89:M91"/>
    <mergeCell ref="N89:N91"/>
    <mergeCell ref="AG87:AG88"/>
    <mergeCell ref="AH87:AH88"/>
    <mergeCell ref="A89:A91"/>
    <mergeCell ref="B89:B91"/>
    <mergeCell ref="C89:C91"/>
    <mergeCell ref="D89:D91"/>
    <mergeCell ref="E89:E91"/>
    <mergeCell ref="F89:F91"/>
    <mergeCell ref="G89:G91"/>
    <mergeCell ref="H89:H91"/>
    <mergeCell ref="T87:T88"/>
    <mergeCell ref="U87:U88"/>
    <mergeCell ref="V87:V88"/>
    <mergeCell ref="W87:W88"/>
    <mergeCell ref="AE87:AE88"/>
    <mergeCell ref="AF87:AF88"/>
    <mergeCell ref="N87:N88"/>
    <mergeCell ref="O87:O88"/>
    <mergeCell ref="P87:P88"/>
    <mergeCell ref="Q87:Q88"/>
    <mergeCell ref="R87:R88"/>
    <mergeCell ref="S87:S88"/>
    <mergeCell ref="H87:H88"/>
    <mergeCell ref="I87:I88"/>
    <mergeCell ref="J87:J88"/>
    <mergeCell ref="K87:K88"/>
    <mergeCell ref="L87:L88"/>
    <mergeCell ref="M87:M88"/>
    <mergeCell ref="AH89:AH91"/>
    <mergeCell ref="A87:A88"/>
    <mergeCell ref="B87:B88"/>
    <mergeCell ref="C87:C88"/>
    <mergeCell ref="D87:D88"/>
    <mergeCell ref="E87:E88"/>
    <mergeCell ref="F87:F88"/>
    <mergeCell ref="G87:G88"/>
    <mergeCell ref="S83:S86"/>
    <mergeCell ref="T83:T86"/>
    <mergeCell ref="U83:U86"/>
    <mergeCell ref="V83:V86"/>
    <mergeCell ref="W83:W86"/>
    <mergeCell ref="AE83:AE86"/>
    <mergeCell ref="M83:M86"/>
    <mergeCell ref="N83:N86"/>
    <mergeCell ref="O83:O86"/>
    <mergeCell ref="P83:P86"/>
    <mergeCell ref="Q83:Q86"/>
    <mergeCell ref="R83:R86"/>
    <mergeCell ref="G83:G86"/>
    <mergeCell ref="H83:H86"/>
    <mergeCell ref="I83:I86"/>
    <mergeCell ref="J83:J86"/>
    <mergeCell ref="K83:K86"/>
    <mergeCell ref="L83:L86"/>
    <mergeCell ref="A83:A86"/>
    <mergeCell ref="B83:B86"/>
    <mergeCell ref="C83:C86"/>
    <mergeCell ref="D83:D86"/>
    <mergeCell ref="E83:E86"/>
    <mergeCell ref="F83:F86"/>
    <mergeCell ref="V80:V82"/>
    <mergeCell ref="W80:W82"/>
    <mergeCell ref="AE80:AE82"/>
    <mergeCell ref="AF80:AF82"/>
    <mergeCell ref="AG80:AG82"/>
    <mergeCell ref="AH80:AH82"/>
    <mergeCell ref="P80:P82"/>
    <mergeCell ref="Q80:Q82"/>
    <mergeCell ref="R80:R82"/>
    <mergeCell ref="S80:S82"/>
    <mergeCell ref="T80:T82"/>
    <mergeCell ref="U80:U82"/>
    <mergeCell ref="J80:J82"/>
    <mergeCell ref="K80:K82"/>
    <mergeCell ref="L80:L82"/>
    <mergeCell ref="M80:M82"/>
    <mergeCell ref="N80:N82"/>
    <mergeCell ref="O80:O82"/>
    <mergeCell ref="AF83:AF86"/>
    <mergeCell ref="AG83:AG86"/>
    <mergeCell ref="AH83:AH86"/>
    <mergeCell ref="A80:A82"/>
    <mergeCell ref="B80:B82"/>
    <mergeCell ref="C80:C82"/>
    <mergeCell ref="D80:D82"/>
    <mergeCell ref="E80:E82"/>
    <mergeCell ref="F80:F82"/>
    <mergeCell ref="G80:G82"/>
    <mergeCell ref="H80:H82"/>
    <mergeCell ref="I80:I82"/>
    <mergeCell ref="U77:U79"/>
    <mergeCell ref="V77:V79"/>
    <mergeCell ref="W77:W79"/>
    <mergeCell ref="AE77:AE79"/>
    <mergeCell ref="AF77:AF79"/>
    <mergeCell ref="AG77:AG79"/>
    <mergeCell ref="O77:O79"/>
    <mergeCell ref="P77:P79"/>
    <mergeCell ref="Q77:Q79"/>
    <mergeCell ref="R77:R79"/>
    <mergeCell ref="S77:S79"/>
    <mergeCell ref="T77:T79"/>
    <mergeCell ref="I77:I79"/>
    <mergeCell ref="J77:J79"/>
    <mergeCell ref="K77:K79"/>
    <mergeCell ref="L77:L79"/>
    <mergeCell ref="M77:M79"/>
    <mergeCell ref="N77:N79"/>
    <mergeCell ref="AG75:AG76"/>
    <mergeCell ref="AH75:AH76"/>
    <mergeCell ref="A77:A79"/>
    <mergeCell ref="B77:B79"/>
    <mergeCell ref="C77:C79"/>
    <mergeCell ref="D77:D79"/>
    <mergeCell ref="E77:E79"/>
    <mergeCell ref="F77:F79"/>
    <mergeCell ref="G77:G79"/>
    <mergeCell ref="H77:H79"/>
    <mergeCell ref="T75:T76"/>
    <mergeCell ref="U75:U76"/>
    <mergeCell ref="V75:V76"/>
    <mergeCell ref="W75:W76"/>
    <mergeCell ref="AE75:AE76"/>
    <mergeCell ref="AF75:AF76"/>
    <mergeCell ref="N75:N76"/>
    <mergeCell ref="O75:O76"/>
    <mergeCell ref="P75:P76"/>
    <mergeCell ref="Q75:Q76"/>
    <mergeCell ref="R75:R76"/>
    <mergeCell ref="S75:S76"/>
    <mergeCell ref="H75:H76"/>
    <mergeCell ref="I75:I76"/>
    <mergeCell ref="J75:J76"/>
    <mergeCell ref="K75:K76"/>
    <mergeCell ref="L75:L76"/>
    <mergeCell ref="M75:M76"/>
    <mergeCell ref="AH77:AH79"/>
    <mergeCell ref="A75:A76"/>
    <mergeCell ref="B75:B76"/>
    <mergeCell ref="C75:C76"/>
    <mergeCell ref="D75:D76"/>
    <mergeCell ref="E75:E76"/>
    <mergeCell ref="F75:F76"/>
    <mergeCell ref="G75:G76"/>
    <mergeCell ref="S73:S74"/>
    <mergeCell ref="T73:T74"/>
    <mergeCell ref="U73:U74"/>
    <mergeCell ref="V73:V74"/>
    <mergeCell ref="W73:W74"/>
    <mergeCell ref="AE73:AE74"/>
    <mergeCell ref="M73:M74"/>
    <mergeCell ref="N73:N74"/>
    <mergeCell ref="O73:O74"/>
    <mergeCell ref="P73:P74"/>
    <mergeCell ref="Q73:Q74"/>
    <mergeCell ref="R73:R74"/>
    <mergeCell ref="G73:G74"/>
    <mergeCell ref="H73:H74"/>
    <mergeCell ref="I73:I74"/>
    <mergeCell ref="J73:J74"/>
    <mergeCell ref="K73:K74"/>
    <mergeCell ref="L73:L74"/>
    <mergeCell ref="A73:A74"/>
    <mergeCell ref="B73:B74"/>
    <mergeCell ref="C73:C74"/>
    <mergeCell ref="D73:D74"/>
    <mergeCell ref="E73:E74"/>
    <mergeCell ref="F73:F74"/>
    <mergeCell ref="V71:V72"/>
    <mergeCell ref="W71:W72"/>
    <mergeCell ref="AE71:AE72"/>
    <mergeCell ref="AF71:AF72"/>
    <mergeCell ref="AG71:AG72"/>
    <mergeCell ref="AH71:AH72"/>
    <mergeCell ref="P71:P72"/>
    <mergeCell ref="Q71:Q72"/>
    <mergeCell ref="R71:R72"/>
    <mergeCell ref="S71:S72"/>
    <mergeCell ref="T71:T72"/>
    <mergeCell ref="U71:U72"/>
    <mergeCell ref="J71:J72"/>
    <mergeCell ref="K71:K72"/>
    <mergeCell ref="L71:L72"/>
    <mergeCell ref="M71:M72"/>
    <mergeCell ref="N71:N72"/>
    <mergeCell ref="O71:O72"/>
    <mergeCell ref="AF73:AF74"/>
    <mergeCell ref="AG73:AG74"/>
    <mergeCell ref="AH73:AH74"/>
    <mergeCell ref="A71:A72"/>
    <mergeCell ref="B71:B72"/>
    <mergeCell ref="C71:C72"/>
    <mergeCell ref="D71:D72"/>
    <mergeCell ref="E71:E72"/>
    <mergeCell ref="F71:F72"/>
    <mergeCell ref="G71:G72"/>
    <mergeCell ref="H71:H72"/>
    <mergeCell ref="I71:I72"/>
    <mergeCell ref="U68:U69"/>
    <mergeCell ref="V68:V69"/>
    <mergeCell ref="W68:W69"/>
    <mergeCell ref="AE68:AE69"/>
    <mergeCell ref="AF68:AF69"/>
    <mergeCell ref="AG68:AG69"/>
    <mergeCell ref="O68:O69"/>
    <mergeCell ref="P68:P69"/>
    <mergeCell ref="Q68:Q69"/>
    <mergeCell ref="R68:R69"/>
    <mergeCell ref="S68:S69"/>
    <mergeCell ref="T68:T69"/>
    <mergeCell ref="I68:I69"/>
    <mergeCell ref="J68:J69"/>
    <mergeCell ref="K68:K69"/>
    <mergeCell ref="L68:L69"/>
    <mergeCell ref="M68:M69"/>
    <mergeCell ref="N68:N69"/>
    <mergeCell ref="AG66:AG67"/>
    <mergeCell ref="AH66:AH67"/>
    <mergeCell ref="A68:A69"/>
    <mergeCell ref="B68:B69"/>
    <mergeCell ref="C68:C69"/>
    <mergeCell ref="D68:D69"/>
    <mergeCell ref="E68:E69"/>
    <mergeCell ref="F68:F69"/>
    <mergeCell ref="G68:G69"/>
    <mergeCell ref="H68:H69"/>
    <mergeCell ref="T66:T67"/>
    <mergeCell ref="U66:U67"/>
    <mergeCell ref="V66:V67"/>
    <mergeCell ref="W66:W67"/>
    <mergeCell ref="AE66:AE67"/>
    <mergeCell ref="AF66:AF67"/>
    <mergeCell ref="N66:N67"/>
    <mergeCell ref="O66:O67"/>
    <mergeCell ref="P66:P67"/>
    <mergeCell ref="Q66:Q67"/>
    <mergeCell ref="R66:R67"/>
    <mergeCell ref="S66:S67"/>
    <mergeCell ref="H66:H67"/>
    <mergeCell ref="I66:I67"/>
    <mergeCell ref="J66:J67"/>
    <mergeCell ref="K66:K67"/>
    <mergeCell ref="L66:L67"/>
    <mergeCell ref="M66:M67"/>
    <mergeCell ref="AH68:AH69"/>
    <mergeCell ref="A66:A67"/>
    <mergeCell ref="B66:B67"/>
    <mergeCell ref="C66:C67"/>
    <mergeCell ref="D66:D67"/>
    <mergeCell ref="E66:E67"/>
    <mergeCell ref="F66:F67"/>
    <mergeCell ref="G66:G67"/>
    <mergeCell ref="S64:S65"/>
    <mergeCell ref="T64:T65"/>
    <mergeCell ref="U64:U65"/>
    <mergeCell ref="V64:V65"/>
    <mergeCell ref="W64:W65"/>
    <mergeCell ref="AE64:AE65"/>
    <mergeCell ref="M64:M65"/>
    <mergeCell ref="N64:N65"/>
    <mergeCell ref="O64:O65"/>
    <mergeCell ref="P64:P65"/>
    <mergeCell ref="Q64:Q65"/>
    <mergeCell ref="R64:R65"/>
    <mergeCell ref="G64:G65"/>
    <mergeCell ref="H64:H65"/>
    <mergeCell ref="I64:I65"/>
    <mergeCell ref="J64:J65"/>
    <mergeCell ref="K64:K65"/>
    <mergeCell ref="L64:L65"/>
    <mergeCell ref="A64:A65"/>
    <mergeCell ref="B64:B65"/>
    <mergeCell ref="C64:C65"/>
    <mergeCell ref="D64:D65"/>
    <mergeCell ref="E64:E65"/>
    <mergeCell ref="F64:F65"/>
    <mergeCell ref="V56:V58"/>
    <mergeCell ref="W56:W58"/>
    <mergeCell ref="AE56:AE58"/>
    <mergeCell ref="AF56:AF58"/>
    <mergeCell ref="AG56:AG58"/>
    <mergeCell ref="AH56:AH58"/>
    <mergeCell ref="P56:P58"/>
    <mergeCell ref="Q56:Q58"/>
    <mergeCell ref="R56:R58"/>
    <mergeCell ref="S56:S58"/>
    <mergeCell ref="T56:T58"/>
    <mergeCell ref="U56:U58"/>
    <mergeCell ref="J56:J58"/>
    <mergeCell ref="K56:K58"/>
    <mergeCell ref="L56:L58"/>
    <mergeCell ref="M56:M58"/>
    <mergeCell ref="N56:N58"/>
    <mergeCell ref="O56:O58"/>
    <mergeCell ref="AF64:AF65"/>
    <mergeCell ref="AG64:AG65"/>
    <mergeCell ref="AH64:AH65"/>
    <mergeCell ref="A56:A58"/>
    <mergeCell ref="B56:B58"/>
    <mergeCell ref="C56:C58"/>
    <mergeCell ref="D56:D58"/>
    <mergeCell ref="E56:E58"/>
    <mergeCell ref="F56:F58"/>
    <mergeCell ref="G56:G58"/>
    <mergeCell ref="H56:H58"/>
    <mergeCell ref="I56:I58"/>
    <mergeCell ref="U53:U54"/>
    <mergeCell ref="V53:V54"/>
    <mergeCell ref="W53:W54"/>
    <mergeCell ref="AE53:AE54"/>
    <mergeCell ref="AF53:AF54"/>
    <mergeCell ref="AG53:AG54"/>
    <mergeCell ref="O53:O54"/>
    <mergeCell ref="P53:P54"/>
    <mergeCell ref="Q53:Q54"/>
    <mergeCell ref="R53:R54"/>
    <mergeCell ref="S53:S54"/>
    <mergeCell ref="T53:T54"/>
    <mergeCell ref="I53:I54"/>
    <mergeCell ref="J53:J54"/>
    <mergeCell ref="K53:K54"/>
    <mergeCell ref="L53:L54"/>
    <mergeCell ref="M53:M54"/>
    <mergeCell ref="N53:N54"/>
    <mergeCell ref="AG50:AG51"/>
    <mergeCell ref="AH50:AH51"/>
    <mergeCell ref="A53:A54"/>
    <mergeCell ref="B53:B54"/>
    <mergeCell ref="C53:C54"/>
    <mergeCell ref="D53:D54"/>
    <mergeCell ref="E53:E54"/>
    <mergeCell ref="F53:F54"/>
    <mergeCell ref="G53:G54"/>
    <mergeCell ref="H53:H54"/>
    <mergeCell ref="T50:T51"/>
    <mergeCell ref="U50:U51"/>
    <mergeCell ref="V50:V51"/>
    <mergeCell ref="W50:W51"/>
    <mergeCell ref="AE50:AE51"/>
    <mergeCell ref="AF50:AF51"/>
    <mergeCell ref="N50:N51"/>
    <mergeCell ref="O50:O51"/>
    <mergeCell ref="P50:P51"/>
    <mergeCell ref="Q50:Q51"/>
    <mergeCell ref="R50:R51"/>
    <mergeCell ref="S50:S51"/>
    <mergeCell ref="H50:H51"/>
    <mergeCell ref="I50:I51"/>
    <mergeCell ref="J50:J51"/>
    <mergeCell ref="K50:K51"/>
    <mergeCell ref="L50:L51"/>
    <mergeCell ref="M50:M51"/>
    <mergeCell ref="AH53:AH54"/>
    <mergeCell ref="A50:A51"/>
    <mergeCell ref="B50:B51"/>
    <mergeCell ref="C50:C51"/>
    <mergeCell ref="D50:D51"/>
    <mergeCell ref="E50:E51"/>
    <mergeCell ref="F50:F51"/>
    <mergeCell ref="G50:G51"/>
    <mergeCell ref="S48:S49"/>
    <mergeCell ref="T48:T49"/>
    <mergeCell ref="U48:U49"/>
    <mergeCell ref="V48:V49"/>
    <mergeCell ref="W48:W49"/>
    <mergeCell ref="AE48:AE49"/>
    <mergeCell ref="M48:M49"/>
    <mergeCell ref="N48:N49"/>
    <mergeCell ref="O48:O49"/>
    <mergeCell ref="P48:P49"/>
    <mergeCell ref="Q48:Q49"/>
    <mergeCell ref="R48:R49"/>
    <mergeCell ref="G48:G49"/>
    <mergeCell ref="H48:H49"/>
    <mergeCell ref="I48:I49"/>
    <mergeCell ref="J48:J49"/>
    <mergeCell ref="K48:K49"/>
    <mergeCell ref="L48:L49"/>
    <mergeCell ref="A48:A49"/>
    <mergeCell ref="B48:B49"/>
    <mergeCell ref="C48:C49"/>
    <mergeCell ref="D48:D49"/>
    <mergeCell ref="E48:E49"/>
    <mergeCell ref="F48:F49"/>
    <mergeCell ref="V46:V47"/>
    <mergeCell ref="W46:W47"/>
    <mergeCell ref="AE46:AE47"/>
    <mergeCell ref="AF46:AF47"/>
    <mergeCell ref="AG46:AG47"/>
    <mergeCell ref="AH46:AH47"/>
    <mergeCell ref="P46:P47"/>
    <mergeCell ref="Q46:Q47"/>
    <mergeCell ref="R46:R47"/>
    <mergeCell ref="S46:S47"/>
    <mergeCell ref="T46:T47"/>
    <mergeCell ref="U46:U47"/>
    <mergeCell ref="J46:J47"/>
    <mergeCell ref="K46:K47"/>
    <mergeCell ref="L46:L47"/>
    <mergeCell ref="M46:M47"/>
    <mergeCell ref="N46:N47"/>
    <mergeCell ref="O46:O47"/>
    <mergeCell ref="AF48:AF49"/>
    <mergeCell ref="AG48:AG49"/>
    <mergeCell ref="AH48:AH49"/>
    <mergeCell ref="A46:A47"/>
    <mergeCell ref="B46:B47"/>
    <mergeCell ref="C46:C47"/>
    <mergeCell ref="D46:D47"/>
    <mergeCell ref="E46:E47"/>
    <mergeCell ref="F46:F47"/>
    <mergeCell ref="G46:G47"/>
    <mergeCell ref="H46:H47"/>
    <mergeCell ref="I46:I47"/>
    <mergeCell ref="U44:U45"/>
    <mergeCell ref="V44:V45"/>
    <mergeCell ref="W44:W45"/>
    <mergeCell ref="AE44:AE45"/>
    <mergeCell ref="AF44:AF45"/>
    <mergeCell ref="AG44:AG45"/>
    <mergeCell ref="O44:O45"/>
    <mergeCell ref="P44:P45"/>
    <mergeCell ref="Q44:Q45"/>
    <mergeCell ref="R44:R45"/>
    <mergeCell ref="S44:S45"/>
    <mergeCell ref="T44:T45"/>
    <mergeCell ref="I44:I45"/>
    <mergeCell ref="J44:J45"/>
    <mergeCell ref="K44:K45"/>
    <mergeCell ref="L44:L45"/>
    <mergeCell ref="M44:M45"/>
    <mergeCell ref="N44:N45"/>
    <mergeCell ref="AG42:AG43"/>
    <mergeCell ref="AH42:AH43"/>
    <mergeCell ref="A44:A45"/>
    <mergeCell ref="B44:B45"/>
    <mergeCell ref="C44:C45"/>
    <mergeCell ref="D44:D45"/>
    <mergeCell ref="E44:E45"/>
    <mergeCell ref="F44:F45"/>
    <mergeCell ref="G44:G45"/>
    <mergeCell ref="H44:H45"/>
    <mergeCell ref="T42:T43"/>
    <mergeCell ref="U42:U43"/>
    <mergeCell ref="V42:V43"/>
    <mergeCell ref="W42:W43"/>
    <mergeCell ref="AE42:AE43"/>
    <mergeCell ref="AF42:AF43"/>
    <mergeCell ref="N42:N43"/>
    <mergeCell ref="O42:O43"/>
    <mergeCell ref="P42:P43"/>
    <mergeCell ref="Q42:Q43"/>
    <mergeCell ref="R42:R43"/>
    <mergeCell ref="S42:S43"/>
    <mergeCell ref="H42:H43"/>
    <mergeCell ref="I42:I43"/>
    <mergeCell ref="J42:J43"/>
    <mergeCell ref="K42:K43"/>
    <mergeCell ref="L42:L43"/>
    <mergeCell ref="M42:M43"/>
    <mergeCell ref="AH44:AH45"/>
    <mergeCell ref="A42:A43"/>
    <mergeCell ref="B42:B43"/>
    <mergeCell ref="C42:C43"/>
    <mergeCell ref="D42:D43"/>
    <mergeCell ref="E42:E43"/>
    <mergeCell ref="F42:F43"/>
    <mergeCell ref="G42:G43"/>
    <mergeCell ref="S40:S41"/>
    <mergeCell ref="T40:T41"/>
    <mergeCell ref="U40:U41"/>
    <mergeCell ref="V40:V41"/>
    <mergeCell ref="W40:W41"/>
    <mergeCell ref="AE40:AE41"/>
    <mergeCell ref="M40:M41"/>
    <mergeCell ref="N40:N41"/>
    <mergeCell ref="O40:O41"/>
    <mergeCell ref="P40:P41"/>
    <mergeCell ref="Q40:Q41"/>
    <mergeCell ref="R40:R41"/>
    <mergeCell ref="G40:G41"/>
    <mergeCell ref="H40:H41"/>
    <mergeCell ref="I40:I41"/>
    <mergeCell ref="J40:J41"/>
    <mergeCell ref="K40:K41"/>
    <mergeCell ref="L40:L41"/>
    <mergeCell ref="A40:A41"/>
    <mergeCell ref="B40:B41"/>
    <mergeCell ref="C40:C41"/>
    <mergeCell ref="D40:D41"/>
    <mergeCell ref="E40:E41"/>
    <mergeCell ref="F40:F41"/>
    <mergeCell ref="V36:V37"/>
    <mergeCell ref="W36:W37"/>
    <mergeCell ref="AE36:AE37"/>
    <mergeCell ref="AF36:AF37"/>
    <mergeCell ref="AG36:AG37"/>
    <mergeCell ref="AH36:AH37"/>
    <mergeCell ref="P36:P37"/>
    <mergeCell ref="Q36:Q37"/>
    <mergeCell ref="R36:R37"/>
    <mergeCell ref="S36:S37"/>
    <mergeCell ref="T36:T37"/>
    <mergeCell ref="U36:U37"/>
    <mergeCell ref="J36:J37"/>
    <mergeCell ref="K36:K37"/>
    <mergeCell ref="L36:L37"/>
    <mergeCell ref="M36:M37"/>
    <mergeCell ref="N36:N37"/>
    <mergeCell ref="O36:O37"/>
    <mergeCell ref="AF40:AF41"/>
    <mergeCell ref="AG40:AG41"/>
    <mergeCell ref="AH40:AH41"/>
    <mergeCell ref="A36:A37"/>
    <mergeCell ref="B36:B37"/>
    <mergeCell ref="C36:C37"/>
    <mergeCell ref="D36:D37"/>
    <mergeCell ref="E36:E37"/>
    <mergeCell ref="F36:F37"/>
    <mergeCell ref="G36:G37"/>
    <mergeCell ref="H36:H37"/>
    <mergeCell ref="I36:I37"/>
    <mergeCell ref="U34:U35"/>
    <mergeCell ref="V34:V35"/>
    <mergeCell ref="W34:W35"/>
    <mergeCell ref="AE34:AE35"/>
    <mergeCell ref="AF34:AF35"/>
    <mergeCell ref="AG34:AG35"/>
    <mergeCell ref="O34:O35"/>
    <mergeCell ref="P34:P35"/>
    <mergeCell ref="Q34:Q35"/>
    <mergeCell ref="R34:R35"/>
    <mergeCell ref="S34:S35"/>
    <mergeCell ref="T34:T35"/>
    <mergeCell ref="I34:I35"/>
    <mergeCell ref="J34:J35"/>
    <mergeCell ref="K34:K35"/>
    <mergeCell ref="L34:L35"/>
    <mergeCell ref="M34:M35"/>
    <mergeCell ref="N34:N35"/>
    <mergeCell ref="AG31:AG33"/>
    <mergeCell ref="AH31:AH33"/>
    <mergeCell ref="A34:A35"/>
    <mergeCell ref="B34:B35"/>
    <mergeCell ref="C34:C35"/>
    <mergeCell ref="D34:D35"/>
    <mergeCell ref="E34:E35"/>
    <mergeCell ref="F34:F35"/>
    <mergeCell ref="G34:G35"/>
    <mergeCell ref="H34:H35"/>
    <mergeCell ref="T31:T33"/>
    <mergeCell ref="U31:U33"/>
    <mergeCell ref="V31:V33"/>
    <mergeCell ref="W31:W33"/>
    <mergeCell ref="AE31:AE33"/>
    <mergeCell ref="AF31:AF33"/>
    <mergeCell ref="N31:N33"/>
    <mergeCell ref="O31:O33"/>
    <mergeCell ref="P31:P33"/>
    <mergeCell ref="Q31:Q33"/>
    <mergeCell ref="R31:R33"/>
    <mergeCell ref="S31:S33"/>
    <mergeCell ref="H31:H33"/>
    <mergeCell ref="I31:I33"/>
    <mergeCell ref="J31:J33"/>
    <mergeCell ref="K31:K33"/>
    <mergeCell ref="L31:L33"/>
    <mergeCell ref="M31:M33"/>
    <mergeCell ref="AH34:AH35"/>
    <mergeCell ref="A31:A33"/>
    <mergeCell ref="B31:B33"/>
    <mergeCell ref="C31:C33"/>
    <mergeCell ref="D31:D33"/>
    <mergeCell ref="E31:E33"/>
    <mergeCell ref="F31:F33"/>
    <mergeCell ref="G31:G33"/>
    <mergeCell ref="S26:S28"/>
    <mergeCell ref="T26:T28"/>
    <mergeCell ref="U26:U28"/>
    <mergeCell ref="V26:V28"/>
    <mergeCell ref="W26:W28"/>
    <mergeCell ref="AE26:AE28"/>
    <mergeCell ref="M26:M28"/>
    <mergeCell ref="N26:N28"/>
    <mergeCell ref="O26:O28"/>
    <mergeCell ref="P26:P28"/>
    <mergeCell ref="Q26:Q28"/>
    <mergeCell ref="R26:R28"/>
    <mergeCell ref="G26:G28"/>
    <mergeCell ref="H26:H28"/>
    <mergeCell ref="I26:I28"/>
    <mergeCell ref="J26:J28"/>
    <mergeCell ref="K26:K28"/>
    <mergeCell ref="L26:L28"/>
    <mergeCell ref="A26:A28"/>
    <mergeCell ref="B26:B28"/>
    <mergeCell ref="C26:C28"/>
    <mergeCell ref="D26:D28"/>
    <mergeCell ref="E26:E28"/>
    <mergeCell ref="F26:F28"/>
    <mergeCell ref="V22:V23"/>
    <mergeCell ref="W22:W23"/>
    <mergeCell ref="AE22:AE23"/>
    <mergeCell ref="AF22:AF23"/>
    <mergeCell ref="AG22:AG23"/>
    <mergeCell ref="AH22:AH23"/>
    <mergeCell ref="P22:P23"/>
    <mergeCell ref="Q22:Q23"/>
    <mergeCell ref="R22:R23"/>
    <mergeCell ref="S22:S23"/>
    <mergeCell ref="T22:T23"/>
    <mergeCell ref="U22:U23"/>
    <mergeCell ref="J22:J23"/>
    <mergeCell ref="K22:K23"/>
    <mergeCell ref="L22:L23"/>
    <mergeCell ref="M22:M23"/>
    <mergeCell ref="N22:N23"/>
    <mergeCell ref="O22:O23"/>
    <mergeCell ref="AF26:AF28"/>
    <mergeCell ref="AG26:AG28"/>
    <mergeCell ref="AH26:AH28"/>
    <mergeCell ref="A22:A23"/>
    <mergeCell ref="B22:B23"/>
    <mergeCell ref="C22:C23"/>
    <mergeCell ref="D22:D23"/>
    <mergeCell ref="E22:E23"/>
    <mergeCell ref="F22:F23"/>
    <mergeCell ref="G22:G23"/>
    <mergeCell ref="H22:H23"/>
    <mergeCell ref="I22:I23"/>
    <mergeCell ref="U19:U21"/>
    <mergeCell ref="V19:V21"/>
    <mergeCell ref="W19:W21"/>
    <mergeCell ref="AE19:AE21"/>
    <mergeCell ref="AF19:AF21"/>
    <mergeCell ref="AG19:AG21"/>
    <mergeCell ref="O19:O21"/>
    <mergeCell ref="P19:P21"/>
    <mergeCell ref="Q19:Q21"/>
    <mergeCell ref="R19:R21"/>
    <mergeCell ref="S19:S21"/>
    <mergeCell ref="T19:T21"/>
    <mergeCell ref="I19:I21"/>
    <mergeCell ref="J19:J21"/>
    <mergeCell ref="K19:K21"/>
    <mergeCell ref="L19:L21"/>
    <mergeCell ref="M19:M21"/>
    <mergeCell ref="N19:N21"/>
    <mergeCell ref="AG17:AG18"/>
    <mergeCell ref="AH17:AH18"/>
    <mergeCell ref="A19:A21"/>
    <mergeCell ref="B19:B21"/>
    <mergeCell ref="C19:C21"/>
    <mergeCell ref="D19:D21"/>
    <mergeCell ref="E19:E21"/>
    <mergeCell ref="F19:F21"/>
    <mergeCell ref="G19:G21"/>
    <mergeCell ref="H19:H21"/>
    <mergeCell ref="T17:T18"/>
    <mergeCell ref="U17:U18"/>
    <mergeCell ref="V17:V18"/>
    <mergeCell ref="W17:W18"/>
    <mergeCell ref="AE17:AE18"/>
    <mergeCell ref="AF17:AF18"/>
    <mergeCell ref="N17:N18"/>
    <mergeCell ref="O17:O18"/>
    <mergeCell ref="P17:P18"/>
    <mergeCell ref="Q17:Q18"/>
    <mergeCell ref="R17:R18"/>
    <mergeCell ref="S17:S18"/>
    <mergeCell ref="H17:H18"/>
    <mergeCell ref="I17:I18"/>
    <mergeCell ref="J17:J18"/>
    <mergeCell ref="K17:K18"/>
    <mergeCell ref="L17:L18"/>
    <mergeCell ref="M17:M18"/>
    <mergeCell ref="AH19:AH21"/>
    <mergeCell ref="A17:A18"/>
    <mergeCell ref="B17:B18"/>
    <mergeCell ref="C17:C18"/>
    <mergeCell ref="D17:D18"/>
    <mergeCell ref="E17:E18"/>
    <mergeCell ref="F17:F18"/>
    <mergeCell ref="G17:G18"/>
    <mergeCell ref="S14:S16"/>
    <mergeCell ref="T14:T16"/>
    <mergeCell ref="U14:U16"/>
    <mergeCell ref="V14:V16"/>
    <mergeCell ref="W14:W16"/>
    <mergeCell ref="AE14:AE16"/>
    <mergeCell ref="M14:M16"/>
    <mergeCell ref="N14:N16"/>
    <mergeCell ref="O14:O16"/>
    <mergeCell ref="P14:P16"/>
    <mergeCell ref="Q14:Q16"/>
    <mergeCell ref="R14:R16"/>
    <mergeCell ref="G14:G16"/>
    <mergeCell ref="H14:H16"/>
    <mergeCell ref="I14:I16"/>
    <mergeCell ref="J14:J16"/>
    <mergeCell ref="K14:K16"/>
    <mergeCell ref="L14:L16"/>
    <mergeCell ref="A14:A16"/>
    <mergeCell ref="B14:B16"/>
    <mergeCell ref="C14:C16"/>
    <mergeCell ref="D14:D16"/>
    <mergeCell ref="E14:E16"/>
    <mergeCell ref="F14:F16"/>
    <mergeCell ref="V11:V13"/>
    <mergeCell ref="W11:W13"/>
    <mergeCell ref="AE11:AE13"/>
    <mergeCell ref="AF11:AF13"/>
    <mergeCell ref="AG11:AG13"/>
    <mergeCell ref="AH11:AH13"/>
    <mergeCell ref="P11:P13"/>
    <mergeCell ref="Q11:Q13"/>
    <mergeCell ref="R11:R13"/>
    <mergeCell ref="S11:S13"/>
    <mergeCell ref="T11:T13"/>
    <mergeCell ref="U11:U13"/>
    <mergeCell ref="J11:J13"/>
    <mergeCell ref="K11:K13"/>
    <mergeCell ref="L11:L13"/>
    <mergeCell ref="M11:M13"/>
    <mergeCell ref="N11:N13"/>
    <mergeCell ref="O11:O13"/>
    <mergeCell ref="AF14:AF16"/>
    <mergeCell ref="AG14:AG16"/>
    <mergeCell ref="AH14:AH16"/>
    <mergeCell ref="A11:A13"/>
    <mergeCell ref="B11:B13"/>
    <mergeCell ref="C11:C13"/>
    <mergeCell ref="D11:D13"/>
    <mergeCell ref="E11:E13"/>
    <mergeCell ref="F11:F13"/>
    <mergeCell ref="G11:G13"/>
    <mergeCell ref="H11:H13"/>
    <mergeCell ref="I11:I13"/>
    <mergeCell ref="U9:U10"/>
    <mergeCell ref="V9:V10"/>
    <mergeCell ref="W9:W10"/>
    <mergeCell ref="AE9:AE10"/>
    <mergeCell ref="AF9:AF10"/>
    <mergeCell ref="AG9:AG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D3:D5"/>
    <mergeCell ref="AG6:AG7"/>
    <mergeCell ref="AH6:AH7"/>
    <mergeCell ref="A9:A10"/>
    <mergeCell ref="B9:B10"/>
    <mergeCell ref="C9:C10"/>
    <mergeCell ref="D9:D10"/>
    <mergeCell ref="E9:E10"/>
    <mergeCell ref="F9:F10"/>
    <mergeCell ref="G9:G10"/>
    <mergeCell ref="H9:H10"/>
    <mergeCell ref="T6:T7"/>
    <mergeCell ref="U6:U7"/>
    <mergeCell ref="V6:V7"/>
    <mergeCell ref="W6:W7"/>
    <mergeCell ref="AE6:AE7"/>
    <mergeCell ref="AF6:AF7"/>
    <mergeCell ref="N6:N7"/>
    <mergeCell ref="O6:O7"/>
    <mergeCell ref="P6:P7"/>
    <mergeCell ref="Q6:Q7"/>
    <mergeCell ref="R6:R7"/>
    <mergeCell ref="S6:S7"/>
    <mergeCell ref="H6:H7"/>
    <mergeCell ref="I6:I7"/>
    <mergeCell ref="J6:J7"/>
    <mergeCell ref="K6:K7"/>
    <mergeCell ref="L6:L7"/>
    <mergeCell ref="M6:M7"/>
    <mergeCell ref="AH9:AH10"/>
    <mergeCell ref="E3:E5"/>
    <mergeCell ref="F3:F5"/>
    <mergeCell ref="AF3:AF5"/>
    <mergeCell ref="AG3:AG5"/>
    <mergeCell ref="AH3:AH5"/>
    <mergeCell ref="A6:A7"/>
    <mergeCell ref="B6:B7"/>
    <mergeCell ref="C6:C7"/>
    <mergeCell ref="D6:D7"/>
    <mergeCell ref="E6:E7"/>
    <mergeCell ref="F6:F7"/>
    <mergeCell ref="G6:G7"/>
    <mergeCell ref="S3:S5"/>
    <mergeCell ref="T3:T5"/>
    <mergeCell ref="U3:U5"/>
    <mergeCell ref="V3:V5"/>
    <mergeCell ref="W3:W5"/>
    <mergeCell ref="AE3:AE5"/>
    <mergeCell ref="M3:M5"/>
    <mergeCell ref="N3:N5"/>
    <mergeCell ref="O3:O5"/>
    <mergeCell ref="P3:P5"/>
    <mergeCell ref="Q3:Q5"/>
    <mergeCell ref="R3:R5"/>
    <mergeCell ref="G3:G5"/>
    <mergeCell ref="H3:H5"/>
    <mergeCell ref="I3:I5"/>
    <mergeCell ref="J3:J5"/>
    <mergeCell ref="K3:K5"/>
    <mergeCell ref="L3:L5"/>
    <mergeCell ref="A3:A5"/>
    <mergeCell ref="B3:B5"/>
    <mergeCell ref="C3:C5"/>
  </mergeCells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rowBreaks count="4" manualBreakCount="4">
    <brk id="82" max="16383" man="1"/>
    <brk id="118" max="16383" man="1"/>
    <brk id="153" max="16383" man="1"/>
    <brk id="229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792FA-2EDB-4557-A922-9D95D2825202}">
  <sheetPr>
    <pageSetUpPr fitToPage="1"/>
  </sheetPr>
  <dimension ref="A1:AH349"/>
  <sheetViews>
    <sheetView view="pageBreakPreview" zoomScale="70" zoomScaleNormal="80" zoomScaleSheetLayoutView="70" workbookViewId="0">
      <pane ySplit="2" topLeftCell="A321" activePane="bottomLeft" state="frozen"/>
      <selection pane="bottomLeft" activeCell="A2" sqref="A2:XFD2"/>
    </sheetView>
  </sheetViews>
  <sheetFormatPr defaultRowHeight="12.75" x14ac:dyDescent="0.2"/>
  <cols>
    <col min="1" max="1" width="16.140625" customWidth="1"/>
    <col min="2" max="2" width="12.42578125" customWidth="1"/>
    <col min="3" max="3" width="5.85546875" customWidth="1"/>
    <col min="4" max="4" width="14" customWidth="1"/>
    <col min="5" max="12" width="7.28515625" customWidth="1"/>
    <col min="13" max="13" width="6.42578125" customWidth="1"/>
    <col min="14" max="18" width="7.85546875" customWidth="1"/>
    <col min="19" max="19" width="6.5703125" customWidth="1"/>
    <col min="20" max="20" width="7.28515625" customWidth="1"/>
    <col min="21" max="21" width="6.42578125" customWidth="1"/>
    <col min="22" max="22" width="27.5703125" customWidth="1"/>
    <col min="23" max="23" width="7.42578125" customWidth="1"/>
    <col min="24" max="24" width="20.7109375" style="346" customWidth="1"/>
    <col min="25" max="25" width="6.42578125" customWidth="1"/>
    <col min="26" max="26" width="10.140625" customWidth="1"/>
    <col min="27" max="27" width="10.5703125" customWidth="1"/>
    <col min="28" max="28" width="11.42578125" customWidth="1"/>
    <col min="29" max="29" width="12.7109375" style="439" customWidth="1"/>
    <col min="30" max="30" width="11.42578125" customWidth="1"/>
    <col min="33" max="33" width="9.5703125" bestFit="1" customWidth="1"/>
    <col min="255" max="256" width="22" customWidth="1"/>
    <col min="257" max="257" width="12.42578125" customWidth="1"/>
    <col min="258" max="258" width="17.28515625" customWidth="1"/>
    <col min="261" max="261" width="14" customWidth="1"/>
    <col min="279" max="279" width="27.5703125" customWidth="1"/>
    <col min="280" max="280" width="5.85546875" customWidth="1"/>
    <col min="281" max="281" width="20.7109375" customWidth="1"/>
    <col min="285" max="285" width="10.5703125" customWidth="1"/>
    <col min="286" max="286" width="15.5703125" customWidth="1"/>
    <col min="289" max="289" width="9.5703125" bestFit="1" customWidth="1"/>
    <col min="511" max="512" width="22" customWidth="1"/>
    <col min="513" max="513" width="12.42578125" customWidth="1"/>
    <col min="514" max="514" width="17.28515625" customWidth="1"/>
    <col min="517" max="517" width="14" customWidth="1"/>
    <col min="535" max="535" width="27.5703125" customWidth="1"/>
    <col min="536" max="536" width="5.85546875" customWidth="1"/>
    <col min="537" max="537" width="20.7109375" customWidth="1"/>
    <col min="541" max="541" width="10.5703125" customWidth="1"/>
    <col min="542" max="542" width="15.5703125" customWidth="1"/>
    <col min="545" max="545" width="9.5703125" bestFit="1" customWidth="1"/>
    <col min="767" max="768" width="22" customWidth="1"/>
    <col min="769" max="769" width="12.42578125" customWidth="1"/>
    <col min="770" max="770" width="17.28515625" customWidth="1"/>
    <col min="773" max="773" width="14" customWidth="1"/>
    <col min="791" max="791" width="27.5703125" customWidth="1"/>
    <col min="792" max="792" width="5.85546875" customWidth="1"/>
    <col min="793" max="793" width="20.7109375" customWidth="1"/>
    <col min="797" max="797" width="10.5703125" customWidth="1"/>
    <col min="798" max="798" width="15.5703125" customWidth="1"/>
    <col min="801" max="801" width="9.5703125" bestFit="1" customWidth="1"/>
    <col min="1023" max="1024" width="22" customWidth="1"/>
    <col min="1025" max="1025" width="12.42578125" customWidth="1"/>
    <col min="1026" max="1026" width="17.28515625" customWidth="1"/>
    <col min="1029" max="1029" width="14" customWidth="1"/>
    <col min="1047" max="1047" width="27.5703125" customWidth="1"/>
    <col min="1048" max="1048" width="5.85546875" customWidth="1"/>
    <col min="1049" max="1049" width="20.7109375" customWidth="1"/>
    <col min="1053" max="1053" width="10.5703125" customWidth="1"/>
    <col min="1054" max="1054" width="15.5703125" customWidth="1"/>
    <col min="1057" max="1057" width="9.5703125" bestFit="1" customWidth="1"/>
    <col min="1279" max="1280" width="22" customWidth="1"/>
    <col min="1281" max="1281" width="12.42578125" customWidth="1"/>
    <col min="1282" max="1282" width="17.28515625" customWidth="1"/>
    <col min="1285" max="1285" width="14" customWidth="1"/>
    <col min="1303" max="1303" width="27.5703125" customWidth="1"/>
    <col min="1304" max="1304" width="5.85546875" customWidth="1"/>
    <col min="1305" max="1305" width="20.7109375" customWidth="1"/>
    <col min="1309" max="1309" width="10.5703125" customWidth="1"/>
    <col min="1310" max="1310" width="15.5703125" customWidth="1"/>
    <col min="1313" max="1313" width="9.5703125" bestFit="1" customWidth="1"/>
    <col min="1535" max="1536" width="22" customWidth="1"/>
    <col min="1537" max="1537" width="12.42578125" customWidth="1"/>
    <col min="1538" max="1538" width="17.28515625" customWidth="1"/>
    <col min="1541" max="1541" width="14" customWidth="1"/>
    <col min="1559" max="1559" width="27.5703125" customWidth="1"/>
    <col min="1560" max="1560" width="5.85546875" customWidth="1"/>
    <col min="1561" max="1561" width="20.7109375" customWidth="1"/>
    <col min="1565" max="1565" width="10.5703125" customWidth="1"/>
    <col min="1566" max="1566" width="15.5703125" customWidth="1"/>
    <col min="1569" max="1569" width="9.5703125" bestFit="1" customWidth="1"/>
    <col min="1791" max="1792" width="22" customWidth="1"/>
    <col min="1793" max="1793" width="12.42578125" customWidth="1"/>
    <col min="1794" max="1794" width="17.28515625" customWidth="1"/>
    <col min="1797" max="1797" width="14" customWidth="1"/>
    <col min="1815" max="1815" width="27.5703125" customWidth="1"/>
    <col min="1816" max="1816" width="5.85546875" customWidth="1"/>
    <col min="1817" max="1817" width="20.7109375" customWidth="1"/>
    <col min="1821" max="1821" width="10.5703125" customWidth="1"/>
    <col min="1822" max="1822" width="15.5703125" customWidth="1"/>
    <col min="1825" max="1825" width="9.5703125" bestFit="1" customWidth="1"/>
    <col min="2047" max="2048" width="22" customWidth="1"/>
    <col min="2049" max="2049" width="12.42578125" customWidth="1"/>
    <col min="2050" max="2050" width="17.28515625" customWidth="1"/>
    <col min="2053" max="2053" width="14" customWidth="1"/>
    <col min="2071" max="2071" width="27.5703125" customWidth="1"/>
    <col min="2072" max="2072" width="5.85546875" customWidth="1"/>
    <col min="2073" max="2073" width="20.7109375" customWidth="1"/>
    <col min="2077" max="2077" width="10.5703125" customWidth="1"/>
    <col min="2078" max="2078" width="15.5703125" customWidth="1"/>
    <col min="2081" max="2081" width="9.5703125" bestFit="1" customWidth="1"/>
    <col min="2303" max="2304" width="22" customWidth="1"/>
    <col min="2305" max="2305" width="12.42578125" customWidth="1"/>
    <col min="2306" max="2306" width="17.28515625" customWidth="1"/>
    <col min="2309" max="2309" width="14" customWidth="1"/>
    <col min="2327" max="2327" width="27.5703125" customWidth="1"/>
    <col min="2328" max="2328" width="5.85546875" customWidth="1"/>
    <col min="2329" max="2329" width="20.7109375" customWidth="1"/>
    <col min="2333" max="2333" width="10.5703125" customWidth="1"/>
    <col min="2334" max="2334" width="15.5703125" customWidth="1"/>
    <col min="2337" max="2337" width="9.5703125" bestFit="1" customWidth="1"/>
    <col min="2559" max="2560" width="22" customWidth="1"/>
    <col min="2561" max="2561" width="12.42578125" customWidth="1"/>
    <col min="2562" max="2562" width="17.28515625" customWidth="1"/>
    <col min="2565" max="2565" width="14" customWidth="1"/>
    <col min="2583" max="2583" width="27.5703125" customWidth="1"/>
    <col min="2584" max="2584" width="5.85546875" customWidth="1"/>
    <col min="2585" max="2585" width="20.7109375" customWidth="1"/>
    <col min="2589" max="2589" width="10.5703125" customWidth="1"/>
    <col min="2590" max="2590" width="15.5703125" customWidth="1"/>
    <col min="2593" max="2593" width="9.5703125" bestFit="1" customWidth="1"/>
    <col min="2815" max="2816" width="22" customWidth="1"/>
    <col min="2817" max="2817" width="12.42578125" customWidth="1"/>
    <col min="2818" max="2818" width="17.28515625" customWidth="1"/>
    <col min="2821" max="2821" width="14" customWidth="1"/>
    <col min="2839" max="2839" width="27.5703125" customWidth="1"/>
    <col min="2840" max="2840" width="5.85546875" customWidth="1"/>
    <col min="2841" max="2841" width="20.7109375" customWidth="1"/>
    <col min="2845" max="2845" width="10.5703125" customWidth="1"/>
    <col min="2846" max="2846" width="15.5703125" customWidth="1"/>
    <col min="2849" max="2849" width="9.5703125" bestFit="1" customWidth="1"/>
    <col min="3071" max="3072" width="22" customWidth="1"/>
    <col min="3073" max="3073" width="12.42578125" customWidth="1"/>
    <col min="3074" max="3074" width="17.28515625" customWidth="1"/>
    <col min="3077" max="3077" width="14" customWidth="1"/>
    <col min="3095" max="3095" width="27.5703125" customWidth="1"/>
    <col min="3096" max="3096" width="5.85546875" customWidth="1"/>
    <col min="3097" max="3097" width="20.7109375" customWidth="1"/>
    <col min="3101" max="3101" width="10.5703125" customWidth="1"/>
    <col min="3102" max="3102" width="15.5703125" customWidth="1"/>
    <col min="3105" max="3105" width="9.5703125" bestFit="1" customWidth="1"/>
    <col min="3327" max="3328" width="22" customWidth="1"/>
    <col min="3329" max="3329" width="12.42578125" customWidth="1"/>
    <col min="3330" max="3330" width="17.28515625" customWidth="1"/>
    <col min="3333" max="3333" width="14" customWidth="1"/>
    <col min="3351" max="3351" width="27.5703125" customWidth="1"/>
    <col min="3352" max="3352" width="5.85546875" customWidth="1"/>
    <col min="3353" max="3353" width="20.7109375" customWidth="1"/>
    <col min="3357" max="3357" width="10.5703125" customWidth="1"/>
    <col min="3358" max="3358" width="15.5703125" customWidth="1"/>
    <col min="3361" max="3361" width="9.5703125" bestFit="1" customWidth="1"/>
    <col min="3583" max="3584" width="22" customWidth="1"/>
    <col min="3585" max="3585" width="12.42578125" customWidth="1"/>
    <col min="3586" max="3586" width="17.28515625" customWidth="1"/>
    <col min="3589" max="3589" width="14" customWidth="1"/>
    <col min="3607" max="3607" width="27.5703125" customWidth="1"/>
    <col min="3608" max="3608" width="5.85546875" customWidth="1"/>
    <col min="3609" max="3609" width="20.7109375" customWidth="1"/>
    <col min="3613" max="3613" width="10.5703125" customWidth="1"/>
    <col min="3614" max="3614" width="15.5703125" customWidth="1"/>
    <col min="3617" max="3617" width="9.5703125" bestFit="1" customWidth="1"/>
    <col min="3839" max="3840" width="22" customWidth="1"/>
    <col min="3841" max="3841" width="12.42578125" customWidth="1"/>
    <col min="3842" max="3842" width="17.28515625" customWidth="1"/>
    <col min="3845" max="3845" width="14" customWidth="1"/>
    <col min="3863" max="3863" width="27.5703125" customWidth="1"/>
    <col min="3864" max="3864" width="5.85546875" customWidth="1"/>
    <col min="3865" max="3865" width="20.7109375" customWidth="1"/>
    <col min="3869" max="3869" width="10.5703125" customWidth="1"/>
    <col min="3870" max="3870" width="15.5703125" customWidth="1"/>
    <col min="3873" max="3873" width="9.5703125" bestFit="1" customWidth="1"/>
    <col min="4095" max="4096" width="22" customWidth="1"/>
    <col min="4097" max="4097" width="12.42578125" customWidth="1"/>
    <col min="4098" max="4098" width="17.28515625" customWidth="1"/>
    <col min="4101" max="4101" width="14" customWidth="1"/>
    <col min="4119" max="4119" width="27.5703125" customWidth="1"/>
    <col min="4120" max="4120" width="5.85546875" customWidth="1"/>
    <col min="4121" max="4121" width="20.7109375" customWidth="1"/>
    <col min="4125" max="4125" width="10.5703125" customWidth="1"/>
    <col min="4126" max="4126" width="15.5703125" customWidth="1"/>
    <col min="4129" max="4129" width="9.5703125" bestFit="1" customWidth="1"/>
    <col min="4351" max="4352" width="22" customWidth="1"/>
    <col min="4353" max="4353" width="12.42578125" customWidth="1"/>
    <col min="4354" max="4354" width="17.28515625" customWidth="1"/>
    <col min="4357" max="4357" width="14" customWidth="1"/>
    <col min="4375" max="4375" width="27.5703125" customWidth="1"/>
    <col min="4376" max="4376" width="5.85546875" customWidth="1"/>
    <col min="4377" max="4377" width="20.7109375" customWidth="1"/>
    <col min="4381" max="4381" width="10.5703125" customWidth="1"/>
    <col min="4382" max="4382" width="15.5703125" customWidth="1"/>
    <col min="4385" max="4385" width="9.5703125" bestFit="1" customWidth="1"/>
    <col min="4607" max="4608" width="22" customWidth="1"/>
    <col min="4609" max="4609" width="12.42578125" customWidth="1"/>
    <col min="4610" max="4610" width="17.28515625" customWidth="1"/>
    <col min="4613" max="4613" width="14" customWidth="1"/>
    <col min="4631" max="4631" width="27.5703125" customWidth="1"/>
    <col min="4632" max="4632" width="5.85546875" customWidth="1"/>
    <col min="4633" max="4633" width="20.7109375" customWidth="1"/>
    <col min="4637" max="4637" width="10.5703125" customWidth="1"/>
    <col min="4638" max="4638" width="15.5703125" customWidth="1"/>
    <col min="4641" max="4641" width="9.5703125" bestFit="1" customWidth="1"/>
    <col min="4863" max="4864" width="22" customWidth="1"/>
    <col min="4865" max="4865" width="12.42578125" customWidth="1"/>
    <col min="4866" max="4866" width="17.28515625" customWidth="1"/>
    <col min="4869" max="4869" width="14" customWidth="1"/>
    <col min="4887" max="4887" width="27.5703125" customWidth="1"/>
    <col min="4888" max="4888" width="5.85546875" customWidth="1"/>
    <col min="4889" max="4889" width="20.7109375" customWidth="1"/>
    <col min="4893" max="4893" width="10.5703125" customWidth="1"/>
    <col min="4894" max="4894" width="15.5703125" customWidth="1"/>
    <col min="4897" max="4897" width="9.5703125" bestFit="1" customWidth="1"/>
    <col min="5119" max="5120" width="22" customWidth="1"/>
    <col min="5121" max="5121" width="12.42578125" customWidth="1"/>
    <col min="5122" max="5122" width="17.28515625" customWidth="1"/>
    <col min="5125" max="5125" width="14" customWidth="1"/>
    <col min="5143" max="5143" width="27.5703125" customWidth="1"/>
    <col min="5144" max="5144" width="5.85546875" customWidth="1"/>
    <col min="5145" max="5145" width="20.7109375" customWidth="1"/>
    <col min="5149" max="5149" width="10.5703125" customWidth="1"/>
    <col min="5150" max="5150" width="15.5703125" customWidth="1"/>
    <col min="5153" max="5153" width="9.5703125" bestFit="1" customWidth="1"/>
    <col min="5375" max="5376" width="22" customWidth="1"/>
    <col min="5377" max="5377" width="12.42578125" customWidth="1"/>
    <col min="5378" max="5378" width="17.28515625" customWidth="1"/>
    <col min="5381" max="5381" width="14" customWidth="1"/>
    <col min="5399" max="5399" width="27.5703125" customWidth="1"/>
    <col min="5400" max="5400" width="5.85546875" customWidth="1"/>
    <col min="5401" max="5401" width="20.7109375" customWidth="1"/>
    <col min="5405" max="5405" width="10.5703125" customWidth="1"/>
    <col min="5406" max="5406" width="15.5703125" customWidth="1"/>
    <col min="5409" max="5409" width="9.5703125" bestFit="1" customWidth="1"/>
    <col min="5631" max="5632" width="22" customWidth="1"/>
    <col min="5633" max="5633" width="12.42578125" customWidth="1"/>
    <col min="5634" max="5634" width="17.28515625" customWidth="1"/>
    <col min="5637" max="5637" width="14" customWidth="1"/>
    <col min="5655" max="5655" width="27.5703125" customWidth="1"/>
    <col min="5656" max="5656" width="5.85546875" customWidth="1"/>
    <col min="5657" max="5657" width="20.7109375" customWidth="1"/>
    <col min="5661" max="5661" width="10.5703125" customWidth="1"/>
    <col min="5662" max="5662" width="15.5703125" customWidth="1"/>
    <col min="5665" max="5665" width="9.5703125" bestFit="1" customWidth="1"/>
    <col min="5887" max="5888" width="22" customWidth="1"/>
    <col min="5889" max="5889" width="12.42578125" customWidth="1"/>
    <col min="5890" max="5890" width="17.28515625" customWidth="1"/>
    <col min="5893" max="5893" width="14" customWidth="1"/>
    <col min="5911" max="5911" width="27.5703125" customWidth="1"/>
    <col min="5912" max="5912" width="5.85546875" customWidth="1"/>
    <col min="5913" max="5913" width="20.7109375" customWidth="1"/>
    <col min="5917" max="5917" width="10.5703125" customWidth="1"/>
    <col min="5918" max="5918" width="15.5703125" customWidth="1"/>
    <col min="5921" max="5921" width="9.5703125" bestFit="1" customWidth="1"/>
    <col min="6143" max="6144" width="22" customWidth="1"/>
    <col min="6145" max="6145" width="12.42578125" customWidth="1"/>
    <col min="6146" max="6146" width="17.28515625" customWidth="1"/>
    <col min="6149" max="6149" width="14" customWidth="1"/>
    <col min="6167" max="6167" width="27.5703125" customWidth="1"/>
    <col min="6168" max="6168" width="5.85546875" customWidth="1"/>
    <col min="6169" max="6169" width="20.7109375" customWidth="1"/>
    <col min="6173" max="6173" width="10.5703125" customWidth="1"/>
    <col min="6174" max="6174" width="15.5703125" customWidth="1"/>
    <col min="6177" max="6177" width="9.5703125" bestFit="1" customWidth="1"/>
    <col min="6399" max="6400" width="22" customWidth="1"/>
    <col min="6401" max="6401" width="12.42578125" customWidth="1"/>
    <col min="6402" max="6402" width="17.28515625" customWidth="1"/>
    <col min="6405" max="6405" width="14" customWidth="1"/>
    <col min="6423" max="6423" width="27.5703125" customWidth="1"/>
    <col min="6424" max="6424" width="5.85546875" customWidth="1"/>
    <col min="6425" max="6425" width="20.7109375" customWidth="1"/>
    <col min="6429" max="6429" width="10.5703125" customWidth="1"/>
    <col min="6430" max="6430" width="15.5703125" customWidth="1"/>
    <col min="6433" max="6433" width="9.5703125" bestFit="1" customWidth="1"/>
    <col min="6655" max="6656" width="22" customWidth="1"/>
    <col min="6657" max="6657" width="12.42578125" customWidth="1"/>
    <col min="6658" max="6658" width="17.28515625" customWidth="1"/>
    <col min="6661" max="6661" width="14" customWidth="1"/>
    <col min="6679" max="6679" width="27.5703125" customWidth="1"/>
    <col min="6680" max="6680" width="5.85546875" customWidth="1"/>
    <col min="6681" max="6681" width="20.7109375" customWidth="1"/>
    <col min="6685" max="6685" width="10.5703125" customWidth="1"/>
    <col min="6686" max="6686" width="15.5703125" customWidth="1"/>
    <col min="6689" max="6689" width="9.5703125" bestFit="1" customWidth="1"/>
    <col min="6911" max="6912" width="22" customWidth="1"/>
    <col min="6913" max="6913" width="12.42578125" customWidth="1"/>
    <col min="6914" max="6914" width="17.28515625" customWidth="1"/>
    <col min="6917" max="6917" width="14" customWidth="1"/>
    <col min="6935" max="6935" width="27.5703125" customWidth="1"/>
    <col min="6936" max="6936" width="5.85546875" customWidth="1"/>
    <col min="6937" max="6937" width="20.7109375" customWidth="1"/>
    <col min="6941" max="6941" width="10.5703125" customWidth="1"/>
    <col min="6942" max="6942" width="15.5703125" customWidth="1"/>
    <col min="6945" max="6945" width="9.5703125" bestFit="1" customWidth="1"/>
    <col min="7167" max="7168" width="22" customWidth="1"/>
    <col min="7169" max="7169" width="12.42578125" customWidth="1"/>
    <col min="7170" max="7170" width="17.28515625" customWidth="1"/>
    <col min="7173" max="7173" width="14" customWidth="1"/>
    <col min="7191" max="7191" width="27.5703125" customWidth="1"/>
    <col min="7192" max="7192" width="5.85546875" customWidth="1"/>
    <col min="7193" max="7193" width="20.7109375" customWidth="1"/>
    <col min="7197" max="7197" width="10.5703125" customWidth="1"/>
    <col min="7198" max="7198" width="15.5703125" customWidth="1"/>
    <col min="7201" max="7201" width="9.5703125" bestFit="1" customWidth="1"/>
    <col min="7423" max="7424" width="22" customWidth="1"/>
    <col min="7425" max="7425" width="12.42578125" customWidth="1"/>
    <col min="7426" max="7426" width="17.28515625" customWidth="1"/>
    <col min="7429" max="7429" width="14" customWidth="1"/>
    <col min="7447" max="7447" width="27.5703125" customWidth="1"/>
    <col min="7448" max="7448" width="5.85546875" customWidth="1"/>
    <col min="7449" max="7449" width="20.7109375" customWidth="1"/>
    <col min="7453" max="7453" width="10.5703125" customWidth="1"/>
    <col min="7454" max="7454" width="15.5703125" customWidth="1"/>
    <col min="7457" max="7457" width="9.5703125" bestFit="1" customWidth="1"/>
    <col min="7679" max="7680" width="22" customWidth="1"/>
    <col min="7681" max="7681" width="12.42578125" customWidth="1"/>
    <col min="7682" max="7682" width="17.28515625" customWidth="1"/>
    <col min="7685" max="7685" width="14" customWidth="1"/>
    <col min="7703" max="7703" width="27.5703125" customWidth="1"/>
    <col min="7704" max="7704" width="5.85546875" customWidth="1"/>
    <col min="7705" max="7705" width="20.7109375" customWidth="1"/>
    <col min="7709" max="7709" width="10.5703125" customWidth="1"/>
    <col min="7710" max="7710" width="15.5703125" customWidth="1"/>
    <col min="7713" max="7713" width="9.5703125" bestFit="1" customWidth="1"/>
    <col min="7935" max="7936" width="22" customWidth="1"/>
    <col min="7937" max="7937" width="12.42578125" customWidth="1"/>
    <col min="7938" max="7938" width="17.28515625" customWidth="1"/>
    <col min="7941" max="7941" width="14" customWidth="1"/>
    <col min="7959" max="7959" width="27.5703125" customWidth="1"/>
    <col min="7960" max="7960" width="5.85546875" customWidth="1"/>
    <col min="7961" max="7961" width="20.7109375" customWidth="1"/>
    <col min="7965" max="7965" width="10.5703125" customWidth="1"/>
    <col min="7966" max="7966" width="15.5703125" customWidth="1"/>
    <col min="7969" max="7969" width="9.5703125" bestFit="1" customWidth="1"/>
    <col min="8191" max="8192" width="22" customWidth="1"/>
    <col min="8193" max="8193" width="12.42578125" customWidth="1"/>
    <col min="8194" max="8194" width="17.28515625" customWidth="1"/>
    <col min="8197" max="8197" width="14" customWidth="1"/>
    <col min="8215" max="8215" width="27.5703125" customWidth="1"/>
    <col min="8216" max="8216" width="5.85546875" customWidth="1"/>
    <col min="8217" max="8217" width="20.7109375" customWidth="1"/>
    <col min="8221" max="8221" width="10.5703125" customWidth="1"/>
    <col min="8222" max="8222" width="15.5703125" customWidth="1"/>
    <col min="8225" max="8225" width="9.5703125" bestFit="1" customWidth="1"/>
    <col min="8447" max="8448" width="22" customWidth="1"/>
    <col min="8449" max="8449" width="12.42578125" customWidth="1"/>
    <col min="8450" max="8450" width="17.28515625" customWidth="1"/>
    <col min="8453" max="8453" width="14" customWidth="1"/>
    <col min="8471" max="8471" width="27.5703125" customWidth="1"/>
    <col min="8472" max="8472" width="5.85546875" customWidth="1"/>
    <col min="8473" max="8473" width="20.7109375" customWidth="1"/>
    <col min="8477" max="8477" width="10.5703125" customWidth="1"/>
    <col min="8478" max="8478" width="15.5703125" customWidth="1"/>
    <col min="8481" max="8481" width="9.5703125" bestFit="1" customWidth="1"/>
    <col min="8703" max="8704" width="22" customWidth="1"/>
    <col min="8705" max="8705" width="12.42578125" customWidth="1"/>
    <col min="8706" max="8706" width="17.28515625" customWidth="1"/>
    <col min="8709" max="8709" width="14" customWidth="1"/>
    <col min="8727" max="8727" width="27.5703125" customWidth="1"/>
    <col min="8728" max="8728" width="5.85546875" customWidth="1"/>
    <col min="8729" max="8729" width="20.7109375" customWidth="1"/>
    <col min="8733" max="8733" width="10.5703125" customWidth="1"/>
    <col min="8734" max="8734" width="15.5703125" customWidth="1"/>
    <col min="8737" max="8737" width="9.5703125" bestFit="1" customWidth="1"/>
    <col min="8959" max="8960" width="22" customWidth="1"/>
    <col min="8961" max="8961" width="12.42578125" customWidth="1"/>
    <col min="8962" max="8962" width="17.28515625" customWidth="1"/>
    <col min="8965" max="8965" width="14" customWidth="1"/>
    <col min="8983" max="8983" width="27.5703125" customWidth="1"/>
    <col min="8984" max="8984" width="5.85546875" customWidth="1"/>
    <col min="8985" max="8985" width="20.7109375" customWidth="1"/>
    <col min="8989" max="8989" width="10.5703125" customWidth="1"/>
    <col min="8990" max="8990" width="15.5703125" customWidth="1"/>
    <col min="8993" max="8993" width="9.5703125" bestFit="1" customWidth="1"/>
    <col min="9215" max="9216" width="22" customWidth="1"/>
    <col min="9217" max="9217" width="12.42578125" customWidth="1"/>
    <col min="9218" max="9218" width="17.28515625" customWidth="1"/>
    <col min="9221" max="9221" width="14" customWidth="1"/>
    <col min="9239" max="9239" width="27.5703125" customWidth="1"/>
    <col min="9240" max="9240" width="5.85546875" customWidth="1"/>
    <col min="9241" max="9241" width="20.7109375" customWidth="1"/>
    <col min="9245" max="9245" width="10.5703125" customWidth="1"/>
    <col min="9246" max="9246" width="15.5703125" customWidth="1"/>
    <col min="9249" max="9249" width="9.5703125" bestFit="1" customWidth="1"/>
    <col min="9471" max="9472" width="22" customWidth="1"/>
    <col min="9473" max="9473" width="12.42578125" customWidth="1"/>
    <col min="9474" max="9474" width="17.28515625" customWidth="1"/>
    <col min="9477" max="9477" width="14" customWidth="1"/>
    <col min="9495" max="9495" width="27.5703125" customWidth="1"/>
    <col min="9496" max="9496" width="5.85546875" customWidth="1"/>
    <col min="9497" max="9497" width="20.7109375" customWidth="1"/>
    <col min="9501" max="9501" width="10.5703125" customWidth="1"/>
    <col min="9502" max="9502" width="15.5703125" customWidth="1"/>
    <col min="9505" max="9505" width="9.5703125" bestFit="1" customWidth="1"/>
    <col min="9727" max="9728" width="22" customWidth="1"/>
    <col min="9729" max="9729" width="12.42578125" customWidth="1"/>
    <col min="9730" max="9730" width="17.28515625" customWidth="1"/>
    <col min="9733" max="9733" width="14" customWidth="1"/>
    <col min="9751" max="9751" width="27.5703125" customWidth="1"/>
    <col min="9752" max="9752" width="5.85546875" customWidth="1"/>
    <col min="9753" max="9753" width="20.7109375" customWidth="1"/>
    <col min="9757" max="9757" width="10.5703125" customWidth="1"/>
    <col min="9758" max="9758" width="15.5703125" customWidth="1"/>
    <col min="9761" max="9761" width="9.5703125" bestFit="1" customWidth="1"/>
    <col min="9983" max="9984" width="22" customWidth="1"/>
    <col min="9985" max="9985" width="12.42578125" customWidth="1"/>
    <col min="9986" max="9986" width="17.28515625" customWidth="1"/>
    <col min="9989" max="9989" width="14" customWidth="1"/>
    <col min="10007" max="10007" width="27.5703125" customWidth="1"/>
    <col min="10008" max="10008" width="5.85546875" customWidth="1"/>
    <col min="10009" max="10009" width="20.7109375" customWidth="1"/>
    <col min="10013" max="10013" width="10.5703125" customWidth="1"/>
    <col min="10014" max="10014" width="15.5703125" customWidth="1"/>
    <col min="10017" max="10017" width="9.5703125" bestFit="1" customWidth="1"/>
    <col min="10239" max="10240" width="22" customWidth="1"/>
    <col min="10241" max="10241" width="12.42578125" customWidth="1"/>
    <col min="10242" max="10242" width="17.28515625" customWidth="1"/>
    <col min="10245" max="10245" width="14" customWidth="1"/>
    <col min="10263" max="10263" width="27.5703125" customWidth="1"/>
    <col min="10264" max="10264" width="5.85546875" customWidth="1"/>
    <col min="10265" max="10265" width="20.7109375" customWidth="1"/>
    <col min="10269" max="10269" width="10.5703125" customWidth="1"/>
    <col min="10270" max="10270" width="15.5703125" customWidth="1"/>
    <col min="10273" max="10273" width="9.5703125" bestFit="1" customWidth="1"/>
    <col min="10495" max="10496" width="22" customWidth="1"/>
    <col min="10497" max="10497" width="12.42578125" customWidth="1"/>
    <col min="10498" max="10498" width="17.28515625" customWidth="1"/>
    <col min="10501" max="10501" width="14" customWidth="1"/>
    <col min="10519" max="10519" width="27.5703125" customWidth="1"/>
    <col min="10520" max="10520" width="5.85546875" customWidth="1"/>
    <col min="10521" max="10521" width="20.7109375" customWidth="1"/>
    <col min="10525" max="10525" width="10.5703125" customWidth="1"/>
    <col min="10526" max="10526" width="15.5703125" customWidth="1"/>
    <col min="10529" max="10529" width="9.5703125" bestFit="1" customWidth="1"/>
    <col min="10751" max="10752" width="22" customWidth="1"/>
    <col min="10753" max="10753" width="12.42578125" customWidth="1"/>
    <col min="10754" max="10754" width="17.28515625" customWidth="1"/>
    <col min="10757" max="10757" width="14" customWidth="1"/>
    <col min="10775" max="10775" width="27.5703125" customWidth="1"/>
    <col min="10776" max="10776" width="5.85546875" customWidth="1"/>
    <col min="10777" max="10777" width="20.7109375" customWidth="1"/>
    <col min="10781" max="10781" width="10.5703125" customWidth="1"/>
    <col min="10782" max="10782" width="15.5703125" customWidth="1"/>
    <col min="10785" max="10785" width="9.5703125" bestFit="1" customWidth="1"/>
    <col min="11007" max="11008" width="22" customWidth="1"/>
    <col min="11009" max="11009" width="12.42578125" customWidth="1"/>
    <col min="11010" max="11010" width="17.28515625" customWidth="1"/>
    <col min="11013" max="11013" width="14" customWidth="1"/>
    <col min="11031" max="11031" width="27.5703125" customWidth="1"/>
    <col min="11032" max="11032" width="5.85546875" customWidth="1"/>
    <col min="11033" max="11033" width="20.7109375" customWidth="1"/>
    <col min="11037" max="11037" width="10.5703125" customWidth="1"/>
    <col min="11038" max="11038" width="15.5703125" customWidth="1"/>
    <col min="11041" max="11041" width="9.5703125" bestFit="1" customWidth="1"/>
    <col min="11263" max="11264" width="22" customWidth="1"/>
    <col min="11265" max="11265" width="12.42578125" customWidth="1"/>
    <col min="11266" max="11266" width="17.28515625" customWidth="1"/>
    <col min="11269" max="11269" width="14" customWidth="1"/>
    <col min="11287" max="11287" width="27.5703125" customWidth="1"/>
    <col min="11288" max="11288" width="5.85546875" customWidth="1"/>
    <col min="11289" max="11289" width="20.7109375" customWidth="1"/>
    <col min="11293" max="11293" width="10.5703125" customWidth="1"/>
    <col min="11294" max="11294" width="15.5703125" customWidth="1"/>
    <col min="11297" max="11297" width="9.5703125" bestFit="1" customWidth="1"/>
    <col min="11519" max="11520" width="22" customWidth="1"/>
    <col min="11521" max="11521" width="12.42578125" customWidth="1"/>
    <col min="11522" max="11522" width="17.28515625" customWidth="1"/>
    <col min="11525" max="11525" width="14" customWidth="1"/>
    <col min="11543" max="11543" width="27.5703125" customWidth="1"/>
    <col min="11544" max="11544" width="5.85546875" customWidth="1"/>
    <col min="11545" max="11545" width="20.7109375" customWidth="1"/>
    <col min="11549" max="11549" width="10.5703125" customWidth="1"/>
    <col min="11550" max="11550" width="15.5703125" customWidth="1"/>
    <col min="11553" max="11553" width="9.5703125" bestFit="1" customWidth="1"/>
    <col min="11775" max="11776" width="22" customWidth="1"/>
    <col min="11777" max="11777" width="12.42578125" customWidth="1"/>
    <col min="11778" max="11778" width="17.28515625" customWidth="1"/>
    <col min="11781" max="11781" width="14" customWidth="1"/>
    <col min="11799" max="11799" width="27.5703125" customWidth="1"/>
    <col min="11800" max="11800" width="5.85546875" customWidth="1"/>
    <col min="11801" max="11801" width="20.7109375" customWidth="1"/>
    <col min="11805" max="11805" width="10.5703125" customWidth="1"/>
    <col min="11806" max="11806" width="15.5703125" customWidth="1"/>
    <col min="11809" max="11809" width="9.5703125" bestFit="1" customWidth="1"/>
    <col min="12031" max="12032" width="22" customWidth="1"/>
    <col min="12033" max="12033" width="12.42578125" customWidth="1"/>
    <col min="12034" max="12034" width="17.28515625" customWidth="1"/>
    <col min="12037" max="12037" width="14" customWidth="1"/>
    <col min="12055" max="12055" width="27.5703125" customWidth="1"/>
    <col min="12056" max="12056" width="5.85546875" customWidth="1"/>
    <col min="12057" max="12057" width="20.7109375" customWidth="1"/>
    <col min="12061" max="12061" width="10.5703125" customWidth="1"/>
    <col min="12062" max="12062" width="15.5703125" customWidth="1"/>
    <col min="12065" max="12065" width="9.5703125" bestFit="1" customWidth="1"/>
    <col min="12287" max="12288" width="22" customWidth="1"/>
    <col min="12289" max="12289" width="12.42578125" customWidth="1"/>
    <col min="12290" max="12290" width="17.28515625" customWidth="1"/>
    <col min="12293" max="12293" width="14" customWidth="1"/>
    <col min="12311" max="12311" width="27.5703125" customWidth="1"/>
    <col min="12312" max="12312" width="5.85546875" customWidth="1"/>
    <col min="12313" max="12313" width="20.7109375" customWidth="1"/>
    <col min="12317" max="12317" width="10.5703125" customWidth="1"/>
    <col min="12318" max="12318" width="15.5703125" customWidth="1"/>
    <col min="12321" max="12321" width="9.5703125" bestFit="1" customWidth="1"/>
    <col min="12543" max="12544" width="22" customWidth="1"/>
    <col min="12545" max="12545" width="12.42578125" customWidth="1"/>
    <col min="12546" max="12546" width="17.28515625" customWidth="1"/>
    <col min="12549" max="12549" width="14" customWidth="1"/>
    <col min="12567" max="12567" width="27.5703125" customWidth="1"/>
    <col min="12568" max="12568" width="5.85546875" customWidth="1"/>
    <col min="12569" max="12569" width="20.7109375" customWidth="1"/>
    <col min="12573" max="12573" width="10.5703125" customWidth="1"/>
    <col min="12574" max="12574" width="15.5703125" customWidth="1"/>
    <col min="12577" max="12577" width="9.5703125" bestFit="1" customWidth="1"/>
    <col min="12799" max="12800" width="22" customWidth="1"/>
    <col min="12801" max="12801" width="12.42578125" customWidth="1"/>
    <col min="12802" max="12802" width="17.28515625" customWidth="1"/>
    <col min="12805" max="12805" width="14" customWidth="1"/>
    <col min="12823" max="12823" width="27.5703125" customWidth="1"/>
    <col min="12824" max="12824" width="5.85546875" customWidth="1"/>
    <col min="12825" max="12825" width="20.7109375" customWidth="1"/>
    <col min="12829" max="12829" width="10.5703125" customWidth="1"/>
    <col min="12830" max="12830" width="15.5703125" customWidth="1"/>
    <col min="12833" max="12833" width="9.5703125" bestFit="1" customWidth="1"/>
    <col min="13055" max="13056" width="22" customWidth="1"/>
    <col min="13057" max="13057" width="12.42578125" customWidth="1"/>
    <col min="13058" max="13058" width="17.28515625" customWidth="1"/>
    <col min="13061" max="13061" width="14" customWidth="1"/>
    <col min="13079" max="13079" width="27.5703125" customWidth="1"/>
    <col min="13080" max="13080" width="5.85546875" customWidth="1"/>
    <col min="13081" max="13081" width="20.7109375" customWidth="1"/>
    <col min="13085" max="13085" width="10.5703125" customWidth="1"/>
    <col min="13086" max="13086" width="15.5703125" customWidth="1"/>
    <col min="13089" max="13089" width="9.5703125" bestFit="1" customWidth="1"/>
    <col min="13311" max="13312" width="22" customWidth="1"/>
    <col min="13313" max="13313" width="12.42578125" customWidth="1"/>
    <col min="13314" max="13314" width="17.28515625" customWidth="1"/>
    <col min="13317" max="13317" width="14" customWidth="1"/>
    <col min="13335" max="13335" width="27.5703125" customWidth="1"/>
    <col min="13336" max="13336" width="5.85546875" customWidth="1"/>
    <col min="13337" max="13337" width="20.7109375" customWidth="1"/>
    <col min="13341" max="13341" width="10.5703125" customWidth="1"/>
    <col min="13342" max="13342" width="15.5703125" customWidth="1"/>
    <col min="13345" max="13345" width="9.5703125" bestFit="1" customWidth="1"/>
    <col min="13567" max="13568" width="22" customWidth="1"/>
    <col min="13569" max="13569" width="12.42578125" customWidth="1"/>
    <col min="13570" max="13570" width="17.28515625" customWidth="1"/>
    <col min="13573" max="13573" width="14" customWidth="1"/>
    <col min="13591" max="13591" width="27.5703125" customWidth="1"/>
    <col min="13592" max="13592" width="5.85546875" customWidth="1"/>
    <col min="13593" max="13593" width="20.7109375" customWidth="1"/>
    <col min="13597" max="13597" width="10.5703125" customWidth="1"/>
    <col min="13598" max="13598" width="15.5703125" customWidth="1"/>
    <col min="13601" max="13601" width="9.5703125" bestFit="1" customWidth="1"/>
    <col min="13823" max="13824" width="22" customWidth="1"/>
    <col min="13825" max="13825" width="12.42578125" customWidth="1"/>
    <col min="13826" max="13826" width="17.28515625" customWidth="1"/>
    <col min="13829" max="13829" width="14" customWidth="1"/>
    <col min="13847" max="13847" width="27.5703125" customWidth="1"/>
    <col min="13848" max="13848" width="5.85546875" customWidth="1"/>
    <col min="13849" max="13849" width="20.7109375" customWidth="1"/>
    <col min="13853" max="13853" width="10.5703125" customWidth="1"/>
    <col min="13854" max="13854" width="15.5703125" customWidth="1"/>
    <col min="13857" max="13857" width="9.5703125" bestFit="1" customWidth="1"/>
    <col min="14079" max="14080" width="22" customWidth="1"/>
    <col min="14081" max="14081" width="12.42578125" customWidth="1"/>
    <col min="14082" max="14082" width="17.28515625" customWidth="1"/>
    <col min="14085" max="14085" width="14" customWidth="1"/>
    <col min="14103" max="14103" width="27.5703125" customWidth="1"/>
    <col min="14104" max="14104" width="5.85546875" customWidth="1"/>
    <col min="14105" max="14105" width="20.7109375" customWidth="1"/>
    <col min="14109" max="14109" width="10.5703125" customWidth="1"/>
    <col min="14110" max="14110" width="15.5703125" customWidth="1"/>
    <col min="14113" max="14113" width="9.5703125" bestFit="1" customWidth="1"/>
    <col min="14335" max="14336" width="22" customWidth="1"/>
    <col min="14337" max="14337" width="12.42578125" customWidth="1"/>
    <col min="14338" max="14338" width="17.28515625" customWidth="1"/>
    <col min="14341" max="14341" width="14" customWidth="1"/>
    <col min="14359" max="14359" width="27.5703125" customWidth="1"/>
    <col min="14360" max="14360" width="5.85546875" customWidth="1"/>
    <col min="14361" max="14361" width="20.7109375" customWidth="1"/>
    <col min="14365" max="14365" width="10.5703125" customWidth="1"/>
    <col min="14366" max="14366" width="15.5703125" customWidth="1"/>
    <col min="14369" max="14369" width="9.5703125" bestFit="1" customWidth="1"/>
    <col min="14591" max="14592" width="22" customWidth="1"/>
    <col min="14593" max="14593" width="12.42578125" customWidth="1"/>
    <col min="14594" max="14594" width="17.28515625" customWidth="1"/>
    <col min="14597" max="14597" width="14" customWidth="1"/>
    <col min="14615" max="14615" width="27.5703125" customWidth="1"/>
    <col min="14616" max="14616" width="5.85546875" customWidth="1"/>
    <col min="14617" max="14617" width="20.7109375" customWidth="1"/>
    <col min="14621" max="14621" width="10.5703125" customWidth="1"/>
    <col min="14622" max="14622" width="15.5703125" customWidth="1"/>
    <col min="14625" max="14625" width="9.5703125" bestFit="1" customWidth="1"/>
    <col min="14847" max="14848" width="22" customWidth="1"/>
    <col min="14849" max="14849" width="12.42578125" customWidth="1"/>
    <col min="14850" max="14850" width="17.28515625" customWidth="1"/>
    <col min="14853" max="14853" width="14" customWidth="1"/>
    <col min="14871" max="14871" width="27.5703125" customWidth="1"/>
    <col min="14872" max="14872" width="5.85546875" customWidth="1"/>
    <col min="14873" max="14873" width="20.7109375" customWidth="1"/>
    <col min="14877" max="14877" width="10.5703125" customWidth="1"/>
    <col min="14878" max="14878" width="15.5703125" customWidth="1"/>
    <col min="14881" max="14881" width="9.5703125" bestFit="1" customWidth="1"/>
    <col min="15103" max="15104" width="22" customWidth="1"/>
    <col min="15105" max="15105" width="12.42578125" customWidth="1"/>
    <col min="15106" max="15106" width="17.28515625" customWidth="1"/>
    <col min="15109" max="15109" width="14" customWidth="1"/>
    <col min="15127" max="15127" width="27.5703125" customWidth="1"/>
    <col min="15128" max="15128" width="5.85546875" customWidth="1"/>
    <col min="15129" max="15129" width="20.7109375" customWidth="1"/>
    <col min="15133" max="15133" width="10.5703125" customWidth="1"/>
    <col min="15134" max="15134" width="15.5703125" customWidth="1"/>
    <col min="15137" max="15137" width="9.5703125" bestFit="1" customWidth="1"/>
    <col min="15359" max="15360" width="22" customWidth="1"/>
    <col min="15361" max="15361" width="12.42578125" customWidth="1"/>
    <col min="15362" max="15362" width="17.28515625" customWidth="1"/>
    <col min="15365" max="15365" width="14" customWidth="1"/>
    <col min="15383" max="15383" width="27.5703125" customWidth="1"/>
    <col min="15384" max="15384" width="5.85546875" customWidth="1"/>
    <col min="15385" max="15385" width="20.7109375" customWidth="1"/>
    <col min="15389" max="15389" width="10.5703125" customWidth="1"/>
    <col min="15390" max="15390" width="15.5703125" customWidth="1"/>
    <col min="15393" max="15393" width="9.5703125" bestFit="1" customWidth="1"/>
    <col min="15615" max="15616" width="22" customWidth="1"/>
    <col min="15617" max="15617" width="12.42578125" customWidth="1"/>
    <col min="15618" max="15618" width="17.28515625" customWidth="1"/>
    <col min="15621" max="15621" width="14" customWidth="1"/>
    <col min="15639" max="15639" width="27.5703125" customWidth="1"/>
    <col min="15640" max="15640" width="5.85546875" customWidth="1"/>
    <col min="15641" max="15641" width="20.7109375" customWidth="1"/>
    <col min="15645" max="15645" width="10.5703125" customWidth="1"/>
    <col min="15646" max="15646" width="15.5703125" customWidth="1"/>
    <col min="15649" max="15649" width="9.5703125" bestFit="1" customWidth="1"/>
    <col min="15871" max="15872" width="22" customWidth="1"/>
    <col min="15873" max="15873" width="12.42578125" customWidth="1"/>
    <col min="15874" max="15874" width="17.28515625" customWidth="1"/>
    <col min="15877" max="15877" width="14" customWidth="1"/>
    <col min="15895" max="15895" width="27.5703125" customWidth="1"/>
    <col min="15896" max="15896" width="5.85546875" customWidth="1"/>
    <col min="15897" max="15897" width="20.7109375" customWidth="1"/>
    <col min="15901" max="15901" width="10.5703125" customWidth="1"/>
    <col min="15902" max="15902" width="15.5703125" customWidth="1"/>
    <col min="15905" max="15905" width="9.5703125" bestFit="1" customWidth="1"/>
    <col min="16127" max="16128" width="22" customWidth="1"/>
    <col min="16129" max="16129" width="12.42578125" customWidth="1"/>
    <col min="16130" max="16130" width="17.28515625" customWidth="1"/>
    <col min="16133" max="16133" width="14" customWidth="1"/>
    <col min="16151" max="16151" width="27.5703125" customWidth="1"/>
    <col min="16152" max="16152" width="5.85546875" customWidth="1"/>
    <col min="16153" max="16153" width="20.7109375" customWidth="1"/>
    <col min="16157" max="16157" width="10.5703125" customWidth="1"/>
    <col min="16158" max="16158" width="15.5703125" customWidth="1"/>
    <col min="16161" max="16161" width="9.5703125" bestFit="1" customWidth="1"/>
  </cols>
  <sheetData>
    <row r="1" spans="1:34" s="276" customFormat="1" ht="18" x14ac:dyDescent="0.25">
      <c r="A1" s="273" t="s">
        <v>367</v>
      </c>
      <c r="B1" s="274"/>
      <c r="C1" s="275"/>
      <c r="D1" s="275"/>
      <c r="E1" s="275"/>
      <c r="X1" s="344"/>
      <c r="Y1" s="316"/>
      <c r="Z1" s="316"/>
      <c r="AA1" s="316"/>
      <c r="AB1" s="316"/>
      <c r="AC1" s="437"/>
      <c r="AD1" s="316"/>
    </row>
    <row r="2" spans="1:34" s="378" customFormat="1" ht="67.5" x14ac:dyDescent="0.2">
      <c r="A2" s="277" t="s">
        <v>349</v>
      </c>
      <c r="B2" s="277" t="s">
        <v>350</v>
      </c>
      <c r="C2" s="278" t="s">
        <v>157</v>
      </c>
      <c r="D2" s="277" t="s">
        <v>158</v>
      </c>
      <c r="E2" s="277" t="s">
        <v>159</v>
      </c>
      <c r="F2" s="277" t="s">
        <v>160</v>
      </c>
      <c r="G2" s="277" t="s">
        <v>159</v>
      </c>
      <c r="H2" s="277" t="s">
        <v>160</v>
      </c>
      <c r="I2" s="277" t="s">
        <v>159</v>
      </c>
      <c r="J2" s="277" t="s">
        <v>160</v>
      </c>
      <c r="K2" s="277" t="s">
        <v>159</v>
      </c>
      <c r="L2" s="277" t="s">
        <v>160</v>
      </c>
      <c r="M2" s="277" t="s">
        <v>161</v>
      </c>
      <c r="N2" s="277" t="s">
        <v>162</v>
      </c>
      <c r="O2" s="277" t="s">
        <v>163</v>
      </c>
      <c r="P2" s="277" t="s">
        <v>164</v>
      </c>
      <c r="Q2" s="277" t="s">
        <v>165</v>
      </c>
      <c r="R2" s="277" t="s">
        <v>166</v>
      </c>
      <c r="S2" s="277" t="s">
        <v>167</v>
      </c>
      <c r="T2" s="277" t="s">
        <v>168</v>
      </c>
      <c r="U2" s="277" t="s">
        <v>330</v>
      </c>
      <c r="V2" s="277" t="s">
        <v>169</v>
      </c>
      <c r="W2" s="279" t="s">
        <v>170</v>
      </c>
      <c r="X2" s="326" t="s">
        <v>171</v>
      </c>
      <c r="Y2" s="317" t="s">
        <v>331</v>
      </c>
      <c r="Z2" s="317" t="s">
        <v>172</v>
      </c>
      <c r="AA2" s="317" t="s">
        <v>173</v>
      </c>
      <c r="AB2" s="321" t="s">
        <v>382</v>
      </c>
      <c r="AC2" s="435" t="s">
        <v>381</v>
      </c>
      <c r="AD2" s="321" t="s">
        <v>174</v>
      </c>
      <c r="AE2" s="277" t="s">
        <v>348</v>
      </c>
      <c r="AF2" s="277" t="s">
        <v>175</v>
      </c>
      <c r="AG2" s="280" t="s">
        <v>364</v>
      </c>
      <c r="AH2" s="277" t="s">
        <v>176</v>
      </c>
    </row>
    <row r="3" spans="1:34" s="380" customFormat="1" ht="27" x14ac:dyDescent="0.2">
      <c r="A3" s="307" t="s">
        <v>346</v>
      </c>
      <c r="B3" s="309" t="s">
        <v>262</v>
      </c>
      <c r="C3" s="306">
        <v>7</v>
      </c>
      <c r="D3" s="309" t="s">
        <v>190</v>
      </c>
      <c r="E3" s="306">
        <v>12</v>
      </c>
      <c r="F3" s="306">
        <v>38</v>
      </c>
      <c r="G3" s="306"/>
      <c r="H3" s="306"/>
      <c r="I3" s="306"/>
      <c r="J3" s="306"/>
      <c r="K3" s="306"/>
      <c r="L3" s="306"/>
      <c r="M3" s="306">
        <v>5</v>
      </c>
      <c r="N3" s="306">
        <v>2</v>
      </c>
      <c r="O3" s="306">
        <v>4</v>
      </c>
      <c r="P3" s="306"/>
      <c r="Q3" s="306" t="s">
        <v>181</v>
      </c>
      <c r="R3" s="306" t="s">
        <v>177</v>
      </c>
      <c r="S3" s="306" t="s">
        <v>178</v>
      </c>
      <c r="T3" s="306" t="s">
        <v>178</v>
      </c>
      <c r="U3" s="306" t="s">
        <v>178</v>
      </c>
      <c r="V3" s="309" t="s">
        <v>353</v>
      </c>
      <c r="W3" s="310">
        <v>1.05271723376E-2</v>
      </c>
      <c r="X3" s="345" t="s">
        <v>182</v>
      </c>
      <c r="Y3" s="318" t="s">
        <v>21</v>
      </c>
      <c r="Z3" s="318" t="s">
        <v>178</v>
      </c>
      <c r="AA3" s="327"/>
      <c r="AB3" s="457"/>
      <c r="AC3" s="458"/>
      <c r="AD3" s="322">
        <f>AB3+AC3</f>
        <v>0</v>
      </c>
      <c r="AE3" s="306">
        <v>20</v>
      </c>
      <c r="AF3" s="306">
        <v>17</v>
      </c>
      <c r="AG3" s="379" t="s">
        <v>22</v>
      </c>
      <c r="AH3" s="306">
        <v>4</v>
      </c>
    </row>
    <row r="4" spans="1:34" s="380" customFormat="1" ht="27" x14ac:dyDescent="0.2">
      <c r="A4" s="307" t="s">
        <v>346</v>
      </c>
      <c r="B4" s="309" t="s">
        <v>262</v>
      </c>
      <c r="C4" s="306">
        <v>201</v>
      </c>
      <c r="D4" s="309" t="s">
        <v>263</v>
      </c>
      <c r="E4" s="306">
        <v>46</v>
      </c>
      <c r="F4" s="306">
        <v>145</v>
      </c>
      <c r="G4" s="306"/>
      <c r="H4" s="306"/>
      <c r="I4" s="306"/>
      <c r="J4" s="306"/>
      <c r="K4" s="306"/>
      <c r="L4" s="306"/>
      <c r="M4" s="306">
        <v>16</v>
      </c>
      <c r="N4" s="306">
        <v>4</v>
      </c>
      <c r="O4" s="306">
        <v>11</v>
      </c>
      <c r="P4" s="306"/>
      <c r="Q4" s="306" t="s">
        <v>20</v>
      </c>
      <c r="R4" s="306" t="s">
        <v>177</v>
      </c>
      <c r="S4" s="306" t="s">
        <v>178</v>
      </c>
      <c r="T4" s="306" t="s">
        <v>178</v>
      </c>
      <c r="U4" s="306" t="s">
        <v>178</v>
      </c>
      <c r="V4" s="309" t="s">
        <v>353</v>
      </c>
      <c r="W4" s="310">
        <v>0.47258920297899998</v>
      </c>
      <c r="X4" s="345" t="s">
        <v>179</v>
      </c>
      <c r="Y4" s="318" t="s">
        <v>180</v>
      </c>
      <c r="Z4" s="318" t="s">
        <v>21</v>
      </c>
      <c r="AA4" s="327"/>
      <c r="AB4" s="457"/>
      <c r="AC4" s="458"/>
      <c r="AD4" s="322">
        <f t="shared" ref="AD4:AD67" si="0">AB4+AC4</f>
        <v>0</v>
      </c>
      <c r="AE4" s="306">
        <v>176</v>
      </c>
      <c r="AF4" s="306">
        <v>63</v>
      </c>
      <c r="AG4" s="379" t="s">
        <v>22</v>
      </c>
      <c r="AH4" s="306">
        <v>4</v>
      </c>
    </row>
    <row r="5" spans="1:34" s="380" customFormat="1" ht="27" x14ac:dyDescent="0.2">
      <c r="A5" s="307" t="s">
        <v>346</v>
      </c>
      <c r="B5" s="309" t="s">
        <v>262</v>
      </c>
      <c r="C5" s="306">
        <v>202</v>
      </c>
      <c r="D5" s="309" t="s">
        <v>256</v>
      </c>
      <c r="E5" s="306">
        <v>14</v>
      </c>
      <c r="F5" s="306">
        <v>44</v>
      </c>
      <c r="G5" s="306"/>
      <c r="H5" s="306"/>
      <c r="I5" s="306"/>
      <c r="J5" s="306"/>
      <c r="K5" s="306"/>
      <c r="L5" s="306"/>
      <c r="M5" s="306">
        <v>10</v>
      </c>
      <c r="N5" s="306">
        <v>1</v>
      </c>
      <c r="O5" s="306">
        <v>6</v>
      </c>
      <c r="P5" s="306"/>
      <c r="Q5" s="306" t="s">
        <v>21</v>
      </c>
      <c r="R5" s="306" t="s">
        <v>177</v>
      </c>
      <c r="S5" s="306" t="s">
        <v>178</v>
      </c>
      <c r="T5" s="306" t="s">
        <v>178</v>
      </c>
      <c r="U5" s="306" t="s">
        <v>178</v>
      </c>
      <c r="V5" s="309" t="s">
        <v>353</v>
      </c>
      <c r="W5" s="310"/>
      <c r="X5" s="345"/>
      <c r="Y5" s="318"/>
      <c r="Z5" s="318"/>
      <c r="AA5" s="327"/>
      <c r="AB5" s="322" t="s">
        <v>22</v>
      </c>
      <c r="AC5" s="438" t="s">
        <v>22</v>
      </c>
      <c r="AD5" s="322" t="s">
        <v>22</v>
      </c>
      <c r="AE5" s="306">
        <v>60</v>
      </c>
      <c r="AF5" s="306">
        <v>19</v>
      </c>
      <c r="AG5" s="282" t="s">
        <v>22</v>
      </c>
      <c r="AH5" s="306">
        <v>4</v>
      </c>
    </row>
    <row r="6" spans="1:34" s="380" customFormat="1" ht="27" x14ac:dyDescent="0.2">
      <c r="A6" s="307" t="s">
        <v>346</v>
      </c>
      <c r="B6" s="309" t="s">
        <v>262</v>
      </c>
      <c r="C6" s="306">
        <v>203</v>
      </c>
      <c r="D6" s="309" t="s">
        <v>245</v>
      </c>
      <c r="E6" s="306">
        <v>66</v>
      </c>
      <c r="F6" s="306">
        <v>207</v>
      </c>
      <c r="G6" s="306"/>
      <c r="H6" s="306"/>
      <c r="I6" s="306"/>
      <c r="J6" s="306"/>
      <c r="K6" s="306"/>
      <c r="L6" s="306"/>
      <c r="M6" s="306">
        <v>15</v>
      </c>
      <c r="N6" s="306">
        <v>4</v>
      </c>
      <c r="O6" s="306">
        <v>11</v>
      </c>
      <c r="P6" s="306"/>
      <c r="Q6" s="306" t="s">
        <v>20</v>
      </c>
      <c r="R6" s="306" t="s">
        <v>177</v>
      </c>
      <c r="S6" s="306" t="s">
        <v>178</v>
      </c>
      <c r="T6" s="306" t="s">
        <v>181</v>
      </c>
      <c r="U6" s="306" t="s">
        <v>181</v>
      </c>
      <c r="V6" s="309" t="s">
        <v>353</v>
      </c>
      <c r="W6" s="310">
        <v>0.93026064318500001</v>
      </c>
      <c r="X6" s="345" t="s">
        <v>179</v>
      </c>
      <c r="Y6" s="318" t="s">
        <v>180</v>
      </c>
      <c r="Z6" s="318" t="s">
        <v>181</v>
      </c>
      <c r="AA6" s="327"/>
      <c r="AB6" s="457"/>
      <c r="AC6" s="458"/>
      <c r="AD6" s="322">
        <f t="shared" si="0"/>
        <v>0</v>
      </c>
      <c r="AE6" s="306">
        <v>165</v>
      </c>
      <c r="AF6" s="306">
        <v>91</v>
      </c>
      <c r="AG6" s="381" t="s">
        <v>22</v>
      </c>
      <c r="AH6" s="306">
        <v>6</v>
      </c>
    </row>
    <row r="7" spans="1:34" s="380" customFormat="1" ht="13.5" x14ac:dyDescent="0.2">
      <c r="A7" s="512" t="s">
        <v>346</v>
      </c>
      <c r="B7" s="504" t="s">
        <v>262</v>
      </c>
      <c r="C7" s="500">
        <v>204</v>
      </c>
      <c r="D7" s="504" t="s">
        <v>152</v>
      </c>
      <c r="E7" s="500">
        <v>68</v>
      </c>
      <c r="F7" s="500">
        <v>214</v>
      </c>
      <c r="G7" s="500"/>
      <c r="H7" s="500"/>
      <c r="I7" s="500"/>
      <c r="J7" s="500"/>
      <c r="K7" s="500"/>
      <c r="L7" s="500"/>
      <c r="M7" s="500">
        <v>15</v>
      </c>
      <c r="N7" s="500">
        <v>5</v>
      </c>
      <c r="O7" s="500">
        <v>13</v>
      </c>
      <c r="P7" s="500"/>
      <c r="Q7" s="500" t="s">
        <v>20</v>
      </c>
      <c r="R7" s="500" t="s">
        <v>177</v>
      </c>
      <c r="S7" s="500" t="s">
        <v>181</v>
      </c>
      <c r="T7" s="500" t="s">
        <v>21</v>
      </c>
      <c r="U7" s="500" t="s">
        <v>21</v>
      </c>
      <c r="V7" s="504" t="s">
        <v>264</v>
      </c>
      <c r="W7" s="506">
        <v>1.09457782438</v>
      </c>
      <c r="X7" s="345" t="s">
        <v>228</v>
      </c>
      <c r="Y7" s="318" t="s">
        <v>186</v>
      </c>
      <c r="Z7" s="318" t="s">
        <v>178</v>
      </c>
      <c r="AA7" s="327"/>
      <c r="AB7" s="457"/>
      <c r="AC7" s="458"/>
      <c r="AD7" s="322">
        <f t="shared" si="0"/>
        <v>0</v>
      </c>
      <c r="AE7" s="500">
        <v>195</v>
      </c>
      <c r="AF7" s="500">
        <v>93</v>
      </c>
      <c r="AG7" s="530" t="s">
        <v>22</v>
      </c>
      <c r="AH7" s="500">
        <v>9</v>
      </c>
    </row>
    <row r="8" spans="1:34" s="380" customFormat="1" ht="40.5" x14ac:dyDescent="0.2">
      <c r="A8" s="511"/>
      <c r="B8" s="504"/>
      <c r="C8" s="500"/>
      <c r="D8" s="504"/>
      <c r="E8" s="500"/>
      <c r="F8" s="500"/>
      <c r="G8" s="500"/>
      <c r="H8" s="500"/>
      <c r="I8" s="500"/>
      <c r="J8" s="500"/>
      <c r="K8" s="500"/>
      <c r="L8" s="500"/>
      <c r="M8" s="500"/>
      <c r="N8" s="500"/>
      <c r="O8" s="500"/>
      <c r="P8" s="500"/>
      <c r="Q8" s="500"/>
      <c r="R8" s="500"/>
      <c r="S8" s="500"/>
      <c r="T8" s="500"/>
      <c r="U8" s="500"/>
      <c r="V8" s="504"/>
      <c r="W8" s="506"/>
      <c r="X8" s="345" t="s">
        <v>217</v>
      </c>
      <c r="Y8" s="318" t="s">
        <v>186</v>
      </c>
      <c r="Z8" s="318" t="s">
        <v>178</v>
      </c>
      <c r="AA8" s="327" t="s">
        <v>200</v>
      </c>
      <c r="AB8" s="457"/>
      <c r="AC8" s="458"/>
      <c r="AD8" s="365">
        <f t="shared" si="0"/>
        <v>0</v>
      </c>
      <c r="AE8" s="500"/>
      <c r="AF8" s="500"/>
      <c r="AG8" s="531"/>
      <c r="AH8" s="500"/>
    </row>
    <row r="9" spans="1:34" s="380" customFormat="1" ht="24" x14ac:dyDescent="0.2">
      <c r="A9" s="511"/>
      <c r="B9" s="504"/>
      <c r="C9" s="500"/>
      <c r="D9" s="504"/>
      <c r="E9" s="500"/>
      <c r="F9" s="500"/>
      <c r="G9" s="500"/>
      <c r="H9" s="500"/>
      <c r="I9" s="500"/>
      <c r="J9" s="500"/>
      <c r="K9" s="500"/>
      <c r="L9" s="500"/>
      <c r="M9" s="500"/>
      <c r="N9" s="500"/>
      <c r="O9" s="500"/>
      <c r="P9" s="500"/>
      <c r="Q9" s="500"/>
      <c r="R9" s="500"/>
      <c r="S9" s="500"/>
      <c r="T9" s="500"/>
      <c r="U9" s="500"/>
      <c r="V9" s="504"/>
      <c r="W9" s="506"/>
      <c r="X9" s="345" t="s">
        <v>196</v>
      </c>
      <c r="Y9" s="318" t="s">
        <v>186</v>
      </c>
      <c r="Z9" s="318" t="s">
        <v>178</v>
      </c>
      <c r="AA9" s="327"/>
      <c r="AB9" s="457"/>
      <c r="AC9" s="458"/>
      <c r="AD9" s="322">
        <f t="shared" si="0"/>
        <v>0</v>
      </c>
      <c r="AE9" s="500"/>
      <c r="AF9" s="500"/>
      <c r="AG9" s="532"/>
      <c r="AH9" s="500"/>
    </row>
    <row r="10" spans="1:34" s="380" customFormat="1" ht="13.5" x14ac:dyDescent="0.2">
      <c r="A10" s="512" t="s">
        <v>346</v>
      </c>
      <c r="B10" s="504" t="s">
        <v>262</v>
      </c>
      <c r="C10" s="500">
        <v>205</v>
      </c>
      <c r="D10" s="504" t="s">
        <v>213</v>
      </c>
      <c r="E10" s="500">
        <v>83</v>
      </c>
      <c r="F10" s="500">
        <v>261</v>
      </c>
      <c r="G10" s="500"/>
      <c r="H10" s="500"/>
      <c r="I10" s="500"/>
      <c r="J10" s="500"/>
      <c r="K10" s="500"/>
      <c r="L10" s="500"/>
      <c r="M10" s="500">
        <v>31</v>
      </c>
      <c r="N10" s="500">
        <v>6</v>
      </c>
      <c r="O10" s="500">
        <v>12</v>
      </c>
      <c r="P10" s="500"/>
      <c r="Q10" s="500" t="s">
        <v>20</v>
      </c>
      <c r="R10" s="500" t="s">
        <v>177</v>
      </c>
      <c r="S10" s="500" t="s">
        <v>181</v>
      </c>
      <c r="T10" s="500" t="s">
        <v>21</v>
      </c>
      <c r="U10" s="500" t="s">
        <v>21</v>
      </c>
      <c r="V10" s="504" t="s">
        <v>219</v>
      </c>
      <c r="W10" s="506">
        <v>2.3746773639300001</v>
      </c>
      <c r="X10" s="345" t="s">
        <v>179</v>
      </c>
      <c r="Y10" s="318" t="s">
        <v>186</v>
      </c>
      <c r="Z10" s="318" t="s">
        <v>178</v>
      </c>
      <c r="AA10" s="327"/>
      <c r="AB10" s="457"/>
      <c r="AC10" s="458"/>
      <c r="AD10" s="322">
        <f t="shared" si="0"/>
        <v>0</v>
      </c>
      <c r="AE10" s="500">
        <v>372</v>
      </c>
      <c r="AF10" s="500">
        <v>114</v>
      </c>
      <c r="AG10" s="530" t="s">
        <v>22</v>
      </c>
      <c r="AH10" s="500">
        <v>9</v>
      </c>
    </row>
    <row r="11" spans="1:34" s="380" customFormat="1" ht="40.5" x14ac:dyDescent="0.2">
      <c r="A11" s="511"/>
      <c r="B11" s="504"/>
      <c r="C11" s="500"/>
      <c r="D11" s="504"/>
      <c r="E11" s="500"/>
      <c r="F11" s="500"/>
      <c r="G11" s="500"/>
      <c r="H11" s="500"/>
      <c r="I11" s="500"/>
      <c r="J11" s="500"/>
      <c r="K11" s="500"/>
      <c r="L11" s="500"/>
      <c r="M11" s="500"/>
      <c r="N11" s="500"/>
      <c r="O11" s="500"/>
      <c r="P11" s="500"/>
      <c r="Q11" s="500"/>
      <c r="R11" s="500"/>
      <c r="S11" s="500"/>
      <c r="T11" s="500"/>
      <c r="U11" s="500"/>
      <c r="V11" s="504"/>
      <c r="W11" s="506"/>
      <c r="X11" s="345" t="s">
        <v>217</v>
      </c>
      <c r="Y11" s="318" t="s">
        <v>186</v>
      </c>
      <c r="Z11" s="318" t="s">
        <v>178</v>
      </c>
      <c r="AA11" s="327" t="s">
        <v>200</v>
      </c>
      <c r="AB11" s="457"/>
      <c r="AC11" s="458"/>
      <c r="AD11" s="365">
        <f t="shared" si="0"/>
        <v>0</v>
      </c>
      <c r="AE11" s="500"/>
      <c r="AF11" s="500"/>
      <c r="AG11" s="531"/>
      <c r="AH11" s="500"/>
    </row>
    <row r="12" spans="1:34" s="380" customFormat="1" ht="24" x14ac:dyDescent="0.2">
      <c r="A12" s="511"/>
      <c r="B12" s="504"/>
      <c r="C12" s="500"/>
      <c r="D12" s="504"/>
      <c r="E12" s="500"/>
      <c r="F12" s="500"/>
      <c r="G12" s="500"/>
      <c r="H12" s="500"/>
      <c r="I12" s="500"/>
      <c r="J12" s="500"/>
      <c r="K12" s="500"/>
      <c r="L12" s="500"/>
      <c r="M12" s="500"/>
      <c r="N12" s="500"/>
      <c r="O12" s="500"/>
      <c r="P12" s="500"/>
      <c r="Q12" s="500"/>
      <c r="R12" s="500"/>
      <c r="S12" s="500"/>
      <c r="T12" s="500"/>
      <c r="U12" s="500"/>
      <c r="V12" s="504"/>
      <c r="W12" s="506"/>
      <c r="X12" s="345" t="s">
        <v>196</v>
      </c>
      <c r="Y12" s="318" t="s">
        <v>186</v>
      </c>
      <c r="Z12" s="318" t="s">
        <v>178</v>
      </c>
      <c r="AA12" s="327"/>
      <c r="AB12" s="457"/>
      <c r="AC12" s="458"/>
      <c r="AD12" s="322">
        <f t="shared" si="0"/>
        <v>0</v>
      </c>
      <c r="AE12" s="500"/>
      <c r="AF12" s="500"/>
      <c r="AG12" s="532"/>
      <c r="AH12" s="500"/>
    </row>
    <row r="13" spans="1:34" s="380" customFormat="1" ht="13.5" x14ac:dyDescent="0.2">
      <c r="A13" s="512" t="s">
        <v>346</v>
      </c>
      <c r="B13" s="504" t="s">
        <v>262</v>
      </c>
      <c r="C13" s="500">
        <v>206</v>
      </c>
      <c r="D13" s="504" t="s">
        <v>190</v>
      </c>
      <c r="E13" s="500">
        <v>65</v>
      </c>
      <c r="F13" s="500">
        <v>204</v>
      </c>
      <c r="G13" s="500"/>
      <c r="H13" s="500"/>
      <c r="I13" s="500"/>
      <c r="J13" s="500"/>
      <c r="K13" s="500"/>
      <c r="L13" s="500"/>
      <c r="M13" s="500">
        <v>17</v>
      </c>
      <c r="N13" s="500">
        <v>3</v>
      </c>
      <c r="O13" s="500">
        <v>10</v>
      </c>
      <c r="P13" s="500"/>
      <c r="Q13" s="500" t="s">
        <v>20</v>
      </c>
      <c r="R13" s="500" t="s">
        <v>177</v>
      </c>
      <c r="S13" s="500" t="s">
        <v>178</v>
      </c>
      <c r="T13" s="500" t="s">
        <v>21</v>
      </c>
      <c r="U13" s="500" t="s">
        <v>21</v>
      </c>
      <c r="V13" s="504" t="s">
        <v>265</v>
      </c>
      <c r="W13" s="506">
        <v>1.13205342929</v>
      </c>
      <c r="X13" s="345" t="s">
        <v>179</v>
      </c>
      <c r="Y13" s="318" t="s">
        <v>186</v>
      </c>
      <c r="Z13" s="318" t="s">
        <v>178</v>
      </c>
      <c r="AA13" s="327"/>
      <c r="AB13" s="457"/>
      <c r="AC13" s="458"/>
      <c r="AD13" s="322">
        <f t="shared" si="0"/>
        <v>0</v>
      </c>
      <c r="AE13" s="500">
        <v>170</v>
      </c>
      <c r="AF13" s="500">
        <v>89</v>
      </c>
      <c r="AG13" s="530" t="s">
        <v>22</v>
      </c>
      <c r="AH13" s="500">
        <v>8</v>
      </c>
    </row>
    <row r="14" spans="1:34" s="380" customFormat="1" ht="36" x14ac:dyDescent="0.2">
      <c r="A14" s="511"/>
      <c r="B14" s="504"/>
      <c r="C14" s="500"/>
      <c r="D14" s="504"/>
      <c r="E14" s="500"/>
      <c r="F14" s="500"/>
      <c r="G14" s="500"/>
      <c r="H14" s="500"/>
      <c r="I14" s="500"/>
      <c r="J14" s="500"/>
      <c r="K14" s="500"/>
      <c r="L14" s="500"/>
      <c r="M14" s="500"/>
      <c r="N14" s="500"/>
      <c r="O14" s="500"/>
      <c r="P14" s="500"/>
      <c r="Q14" s="500"/>
      <c r="R14" s="500"/>
      <c r="S14" s="500"/>
      <c r="T14" s="500"/>
      <c r="U14" s="500"/>
      <c r="V14" s="504"/>
      <c r="W14" s="506"/>
      <c r="X14" s="345" t="s">
        <v>217</v>
      </c>
      <c r="Y14" s="318" t="s">
        <v>186</v>
      </c>
      <c r="Z14" s="318" t="s">
        <v>178</v>
      </c>
      <c r="AA14" s="327"/>
      <c r="AB14" s="457"/>
      <c r="AC14" s="458"/>
      <c r="AD14" s="365">
        <f t="shared" si="0"/>
        <v>0</v>
      </c>
      <c r="AE14" s="500"/>
      <c r="AF14" s="500"/>
      <c r="AG14" s="532"/>
      <c r="AH14" s="500"/>
    </row>
    <row r="15" spans="1:34" s="380" customFormat="1" ht="27" x14ac:dyDescent="0.2">
      <c r="A15" s="307" t="s">
        <v>346</v>
      </c>
      <c r="B15" s="309" t="s">
        <v>262</v>
      </c>
      <c r="C15" s="306">
        <v>207</v>
      </c>
      <c r="D15" s="309" t="s">
        <v>152</v>
      </c>
      <c r="E15" s="306">
        <v>78</v>
      </c>
      <c r="F15" s="306">
        <v>245</v>
      </c>
      <c r="G15" s="306"/>
      <c r="H15" s="306"/>
      <c r="I15" s="306"/>
      <c r="J15" s="306"/>
      <c r="K15" s="306"/>
      <c r="L15" s="306"/>
      <c r="M15" s="306">
        <v>19</v>
      </c>
      <c r="N15" s="306">
        <v>4</v>
      </c>
      <c r="O15" s="306">
        <v>8</v>
      </c>
      <c r="P15" s="306"/>
      <c r="Q15" s="306" t="s">
        <v>20</v>
      </c>
      <c r="R15" s="306" t="s">
        <v>177</v>
      </c>
      <c r="S15" s="306" t="s">
        <v>181</v>
      </c>
      <c r="T15" s="306" t="s">
        <v>181</v>
      </c>
      <c r="U15" s="306" t="s">
        <v>181</v>
      </c>
      <c r="V15" s="309" t="s">
        <v>353</v>
      </c>
      <c r="W15" s="310">
        <v>1.83092284308</v>
      </c>
      <c r="X15" s="345" t="s">
        <v>228</v>
      </c>
      <c r="Y15" s="318" t="s">
        <v>186</v>
      </c>
      <c r="Z15" s="318" t="s">
        <v>178</v>
      </c>
      <c r="AA15" s="327"/>
      <c r="AB15" s="457"/>
      <c r="AC15" s="458"/>
      <c r="AD15" s="322">
        <f t="shared" si="0"/>
        <v>0</v>
      </c>
      <c r="AE15" s="306">
        <v>152</v>
      </c>
      <c r="AF15" s="306">
        <v>107</v>
      </c>
      <c r="AG15" s="379" t="s">
        <v>22</v>
      </c>
      <c r="AH15" s="306">
        <v>7</v>
      </c>
    </row>
    <row r="16" spans="1:34" s="380" customFormat="1" ht="13.5" x14ac:dyDescent="0.2">
      <c r="A16" s="512" t="s">
        <v>346</v>
      </c>
      <c r="B16" s="504" t="s">
        <v>262</v>
      </c>
      <c r="C16" s="500">
        <v>208</v>
      </c>
      <c r="D16" s="504" t="s">
        <v>152</v>
      </c>
      <c r="E16" s="500">
        <v>59</v>
      </c>
      <c r="F16" s="500">
        <v>185</v>
      </c>
      <c r="G16" s="500"/>
      <c r="H16" s="500"/>
      <c r="I16" s="500"/>
      <c r="J16" s="500"/>
      <c r="K16" s="500"/>
      <c r="L16" s="500"/>
      <c r="M16" s="500">
        <v>20</v>
      </c>
      <c r="N16" s="500">
        <v>7</v>
      </c>
      <c r="O16" s="500">
        <v>9</v>
      </c>
      <c r="P16" s="500"/>
      <c r="Q16" s="500" t="s">
        <v>20</v>
      </c>
      <c r="R16" s="500" t="s">
        <v>177</v>
      </c>
      <c r="S16" s="500" t="s">
        <v>178</v>
      </c>
      <c r="T16" s="500" t="s">
        <v>21</v>
      </c>
      <c r="U16" s="500" t="s">
        <v>21</v>
      </c>
      <c r="V16" s="504" t="s">
        <v>216</v>
      </c>
      <c r="W16" s="506">
        <v>1.09423728</v>
      </c>
      <c r="X16" s="345" t="s">
        <v>179</v>
      </c>
      <c r="Y16" s="318" t="s">
        <v>186</v>
      </c>
      <c r="Z16" s="318" t="s">
        <v>178</v>
      </c>
      <c r="AA16" s="327"/>
      <c r="AB16" s="457"/>
      <c r="AC16" s="458"/>
      <c r="AD16" s="322">
        <f t="shared" si="0"/>
        <v>0</v>
      </c>
      <c r="AE16" s="500">
        <v>180</v>
      </c>
      <c r="AF16" s="500">
        <v>81</v>
      </c>
      <c r="AG16" s="530" t="s">
        <v>22</v>
      </c>
      <c r="AH16" s="500">
        <v>8</v>
      </c>
    </row>
    <row r="17" spans="1:34" s="380" customFormat="1" ht="36" x14ac:dyDescent="0.2">
      <c r="A17" s="511"/>
      <c r="B17" s="504"/>
      <c r="C17" s="500"/>
      <c r="D17" s="504"/>
      <c r="E17" s="500"/>
      <c r="F17" s="500"/>
      <c r="G17" s="500"/>
      <c r="H17" s="500"/>
      <c r="I17" s="500"/>
      <c r="J17" s="500"/>
      <c r="K17" s="500"/>
      <c r="L17" s="500"/>
      <c r="M17" s="500"/>
      <c r="N17" s="500"/>
      <c r="O17" s="500"/>
      <c r="P17" s="500"/>
      <c r="Q17" s="500"/>
      <c r="R17" s="500"/>
      <c r="S17" s="500"/>
      <c r="T17" s="500"/>
      <c r="U17" s="500"/>
      <c r="V17" s="504"/>
      <c r="W17" s="506"/>
      <c r="X17" s="345" t="s">
        <v>217</v>
      </c>
      <c r="Y17" s="318" t="s">
        <v>186</v>
      </c>
      <c r="Z17" s="318" t="s">
        <v>178</v>
      </c>
      <c r="AA17" s="327"/>
      <c r="AB17" s="457"/>
      <c r="AC17" s="458"/>
      <c r="AD17" s="365">
        <f t="shared" si="0"/>
        <v>0</v>
      </c>
      <c r="AE17" s="500"/>
      <c r="AF17" s="500"/>
      <c r="AG17" s="532"/>
      <c r="AH17" s="500"/>
    </row>
    <row r="18" spans="1:34" s="380" customFormat="1" ht="13.5" x14ac:dyDescent="0.2">
      <c r="A18" s="512" t="s">
        <v>346</v>
      </c>
      <c r="B18" s="504" t="s">
        <v>262</v>
      </c>
      <c r="C18" s="500">
        <v>209</v>
      </c>
      <c r="D18" s="504" t="s">
        <v>152</v>
      </c>
      <c r="E18" s="500">
        <v>79</v>
      </c>
      <c r="F18" s="500">
        <v>248</v>
      </c>
      <c r="G18" s="500"/>
      <c r="H18" s="500"/>
      <c r="I18" s="500"/>
      <c r="J18" s="500"/>
      <c r="K18" s="500"/>
      <c r="L18" s="500"/>
      <c r="M18" s="500">
        <v>31</v>
      </c>
      <c r="N18" s="500">
        <v>5</v>
      </c>
      <c r="O18" s="500">
        <v>10</v>
      </c>
      <c r="P18" s="500"/>
      <c r="Q18" s="500" t="s">
        <v>20</v>
      </c>
      <c r="R18" s="500" t="s">
        <v>177</v>
      </c>
      <c r="S18" s="500" t="s">
        <v>178</v>
      </c>
      <c r="T18" s="500" t="s">
        <v>21</v>
      </c>
      <c r="U18" s="500" t="s">
        <v>21</v>
      </c>
      <c r="V18" s="504" t="s">
        <v>193</v>
      </c>
      <c r="W18" s="506">
        <v>2.37320357243</v>
      </c>
      <c r="X18" s="345" t="s">
        <v>179</v>
      </c>
      <c r="Y18" s="318" t="s">
        <v>186</v>
      </c>
      <c r="Z18" s="318" t="s">
        <v>178</v>
      </c>
      <c r="AA18" s="327"/>
      <c r="AB18" s="457"/>
      <c r="AC18" s="458"/>
      <c r="AD18" s="322">
        <f t="shared" si="0"/>
        <v>0</v>
      </c>
      <c r="AE18" s="500">
        <v>310</v>
      </c>
      <c r="AF18" s="500">
        <v>108</v>
      </c>
      <c r="AG18" s="530" t="s">
        <v>22</v>
      </c>
      <c r="AH18" s="500">
        <v>8</v>
      </c>
    </row>
    <row r="19" spans="1:34" s="380" customFormat="1" ht="24" x14ac:dyDescent="0.2">
      <c r="A19" s="511"/>
      <c r="B19" s="504"/>
      <c r="C19" s="500"/>
      <c r="D19" s="504"/>
      <c r="E19" s="500"/>
      <c r="F19" s="500"/>
      <c r="G19" s="500"/>
      <c r="H19" s="500"/>
      <c r="I19" s="500"/>
      <c r="J19" s="500"/>
      <c r="K19" s="500"/>
      <c r="L19" s="500"/>
      <c r="M19" s="500"/>
      <c r="N19" s="500"/>
      <c r="O19" s="500"/>
      <c r="P19" s="500"/>
      <c r="Q19" s="500"/>
      <c r="R19" s="500"/>
      <c r="S19" s="500"/>
      <c r="T19" s="500"/>
      <c r="U19" s="500"/>
      <c r="V19" s="504"/>
      <c r="W19" s="506"/>
      <c r="X19" s="345" t="s">
        <v>206</v>
      </c>
      <c r="Y19" s="318" t="s">
        <v>180</v>
      </c>
      <c r="Z19" s="318" t="s">
        <v>178</v>
      </c>
      <c r="AA19" s="327" t="s">
        <v>207</v>
      </c>
      <c r="AB19" s="457"/>
      <c r="AC19" s="458"/>
      <c r="AD19" s="322">
        <f t="shared" si="0"/>
        <v>0</v>
      </c>
      <c r="AE19" s="500"/>
      <c r="AF19" s="500"/>
      <c r="AG19" s="532"/>
      <c r="AH19" s="500"/>
    </row>
    <row r="20" spans="1:34" s="380" customFormat="1" ht="27" x14ac:dyDescent="0.2">
      <c r="A20" s="307" t="s">
        <v>346</v>
      </c>
      <c r="B20" s="309" t="s">
        <v>262</v>
      </c>
      <c r="C20" s="306">
        <v>210</v>
      </c>
      <c r="D20" s="309" t="s">
        <v>152</v>
      </c>
      <c r="E20" s="306">
        <v>63</v>
      </c>
      <c r="F20" s="306">
        <v>198</v>
      </c>
      <c r="G20" s="306"/>
      <c r="H20" s="306"/>
      <c r="I20" s="306"/>
      <c r="J20" s="306"/>
      <c r="K20" s="306"/>
      <c r="L20" s="306"/>
      <c r="M20" s="306">
        <v>22</v>
      </c>
      <c r="N20" s="306">
        <v>4</v>
      </c>
      <c r="O20" s="306">
        <v>8</v>
      </c>
      <c r="P20" s="306"/>
      <c r="Q20" s="306" t="s">
        <v>20</v>
      </c>
      <c r="R20" s="306" t="s">
        <v>177</v>
      </c>
      <c r="S20" s="306" t="s">
        <v>181</v>
      </c>
      <c r="T20" s="306" t="s">
        <v>181</v>
      </c>
      <c r="U20" s="306" t="s">
        <v>181</v>
      </c>
      <c r="V20" s="309" t="s">
        <v>227</v>
      </c>
      <c r="W20" s="310">
        <v>1.37502191755</v>
      </c>
      <c r="X20" s="345" t="s">
        <v>228</v>
      </c>
      <c r="Y20" s="318" t="s">
        <v>186</v>
      </c>
      <c r="Z20" s="318" t="s">
        <v>178</v>
      </c>
      <c r="AA20" s="327"/>
      <c r="AB20" s="457"/>
      <c r="AC20" s="458"/>
      <c r="AD20" s="322">
        <f t="shared" si="0"/>
        <v>0</v>
      </c>
      <c r="AE20" s="306">
        <v>176</v>
      </c>
      <c r="AF20" s="306">
        <v>86</v>
      </c>
      <c r="AG20" s="379" t="s">
        <v>22</v>
      </c>
      <c r="AH20" s="306">
        <v>7</v>
      </c>
    </row>
    <row r="21" spans="1:34" s="380" customFormat="1" ht="13.5" x14ac:dyDescent="0.2">
      <c r="A21" s="512" t="s">
        <v>346</v>
      </c>
      <c r="B21" s="504" t="s">
        <v>262</v>
      </c>
      <c r="C21" s="500">
        <v>211</v>
      </c>
      <c r="D21" s="504" t="s">
        <v>155</v>
      </c>
      <c r="E21" s="500">
        <v>70</v>
      </c>
      <c r="F21" s="500">
        <v>220</v>
      </c>
      <c r="G21" s="500"/>
      <c r="H21" s="500"/>
      <c r="I21" s="500"/>
      <c r="J21" s="500"/>
      <c r="K21" s="500"/>
      <c r="L21" s="500"/>
      <c r="M21" s="500">
        <v>25</v>
      </c>
      <c r="N21" s="500">
        <v>5</v>
      </c>
      <c r="O21" s="500">
        <v>12</v>
      </c>
      <c r="P21" s="500"/>
      <c r="Q21" s="500" t="s">
        <v>20</v>
      </c>
      <c r="R21" s="500" t="s">
        <v>177</v>
      </c>
      <c r="S21" s="500" t="s">
        <v>178</v>
      </c>
      <c r="T21" s="500" t="s">
        <v>21</v>
      </c>
      <c r="U21" s="500" t="s">
        <v>21</v>
      </c>
      <c r="V21" s="504" t="s">
        <v>216</v>
      </c>
      <c r="W21" s="506">
        <v>1.8573321786699999</v>
      </c>
      <c r="X21" s="345" t="s">
        <v>179</v>
      </c>
      <c r="Y21" s="318" t="s">
        <v>186</v>
      </c>
      <c r="Z21" s="318" t="s">
        <v>178</v>
      </c>
      <c r="AA21" s="327"/>
      <c r="AB21" s="457"/>
      <c r="AC21" s="458"/>
      <c r="AD21" s="322">
        <f t="shared" si="0"/>
        <v>0</v>
      </c>
      <c r="AE21" s="500">
        <v>300</v>
      </c>
      <c r="AF21" s="500">
        <v>96</v>
      </c>
      <c r="AG21" s="530" t="s">
        <v>22</v>
      </c>
      <c r="AH21" s="500">
        <v>8</v>
      </c>
    </row>
    <row r="22" spans="1:34" s="380" customFormat="1" ht="40.5" x14ac:dyDescent="0.2">
      <c r="A22" s="511"/>
      <c r="B22" s="504"/>
      <c r="C22" s="500"/>
      <c r="D22" s="504"/>
      <c r="E22" s="500"/>
      <c r="F22" s="500"/>
      <c r="G22" s="500"/>
      <c r="H22" s="500"/>
      <c r="I22" s="500"/>
      <c r="J22" s="500"/>
      <c r="K22" s="500"/>
      <c r="L22" s="500"/>
      <c r="M22" s="500"/>
      <c r="N22" s="500"/>
      <c r="O22" s="500"/>
      <c r="P22" s="500"/>
      <c r="Q22" s="500"/>
      <c r="R22" s="500"/>
      <c r="S22" s="500"/>
      <c r="T22" s="500"/>
      <c r="U22" s="500"/>
      <c r="V22" s="504"/>
      <c r="W22" s="506"/>
      <c r="X22" s="345" t="s">
        <v>217</v>
      </c>
      <c r="Y22" s="318" t="s">
        <v>186</v>
      </c>
      <c r="Z22" s="318" t="s">
        <v>178</v>
      </c>
      <c r="AA22" s="327" t="s">
        <v>200</v>
      </c>
      <c r="AB22" s="457"/>
      <c r="AC22" s="458"/>
      <c r="AD22" s="365">
        <f t="shared" si="0"/>
        <v>0</v>
      </c>
      <c r="AE22" s="500"/>
      <c r="AF22" s="500"/>
      <c r="AG22" s="531"/>
      <c r="AH22" s="500"/>
    </row>
    <row r="23" spans="1:34" s="380" customFormat="1" ht="24" x14ac:dyDescent="0.2">
      <c r="A23" s="511"/>
      <c r="B23" s="504"/>
      <c r="C23" s="500"/>
      <c r="D23" s="504"/>
      <c r="E23" s="500"/>
      <c r="F23" s="500"/>
      <c r="G23" s="500"/>
      <c r="H23" s="500"/>
      <c r="I23" s="500"/>
      <c r="J23" s="500"/>
      <c r="K23" s="500"/>
      <c r="L23" s="500"/>
      <c r="M23" s="500"/>
      <c r="N23" s="500"/>
      <c r="O23" s="500"/>
      <c r="P23" s="500"/>
      <c r="Q23" s="500"/>
      <c r="R23" s="500"/>
      <c r="S23" s="500"/>
      <c r="T23" s="500"/>
      <c r="U23" s="500"/>
      <c r="V23" s="504"/>
      <c r="W23" s="506"/>
      <c r="X23" s="345" t="s">
        <v>196</v>
      </c>
      <c r="Y23" s="318" t="s">
        <v>186</v>
      </c>
      <c r="Z23" s="318" t="s">
        <v>178</v>
      </c>
      <c r="AA23" s="327"/>
      <c r="AB23" s="457"/>
      <c r="AC23" s="458"/>
      <c r="AD23" s="322">
        <f t="shared" si="0"/>
        <v>0</v>
      </c>
      <c r="AE23" s="500"/>
      <c r="AF23" s="500"/>
      <c r="AG23" s="532"/>
      <c r="AH23" s="500"/>
    </row>
    <row r="24" spans="1:34" s="380" customFormat="1" ht="27" x14ac:dyDescent="0.2">
      <c r="A24" s="307" t="s">
        <v>346</v>
      </c>
      <c r="B24" s="309" t="s">
        <v>262</v>
      </c>
      <c r="C24" s="306">
        <v>212</v>
      </c>
      <c r="D24" s="309" t="s">
        <v>252</v>
      </c>
      <c r="E24" s="306">
        <v>70</v>
      </c>
      <c r="F24" s="306">
        <v>220</v>
      </c>
      <c r="G24" s="306"/>
      <c r="H24" s="306"/>
      <c r="I24" s="306"/>
      <c r="J24" s="306"/>
      <c r="K24" s="306"/>
      <c r="L24" s="306"/>
      <c r="M24" s="306">
        <v>35</v>
      </c>
      <c r="N24" s="306">
        <v>2</v>
      </c>
      <c r="O24" s="306">
        <v>8</v>
      </c>
      <c r="P24" s="306"/>
      <c r="Q24" s="306" t="s">
        <v>20</v>
      </c>
      <c r="R24" s="306" t="s">
        <v>177</v>
      </c>
      <c r="S24" s="306" t="s">
        <v>178</v>
      </c>
      <c r="T24" s="306" t="s">
        <v>178</v>
      </c>
      <c r="U24" s="306" t="s">
        <v>181</v>
      </c>
      <c r="V24" s="309" t="s">
        <v>255</v>
      </c>
      <c r="W24" s="310">
        <v>1.83659696174</v>
      </c>
      <c r="X24" s="345" t="s">
        <v>231</v>
      </c>
      <c r="Y24" s="318"/>
      <c r="Z24" s="318">
        <v>1</v>
      </c>
      <c r="AA24" s="327" t="s">
        <v>232</v>
      </c>
      <c r="AB24" s="457"/>
      <c r="AC24" s="458"/>
      <c r="AD24" s="365">
        <f t="shared" si="0"/>
        <v>0</v>
      </c>
      <c r="AE24" s="306">
        <v>280</v>
      </c>
      <c r="AF24" s="306">
        <v>96</v>
      </c>
      <c r="AG24" s="379" t="s">
        <v>22</v>
      </c>
      <c r="AH24" s="306">
        <v>5</v>
      </c>
    </row>
    <row r="25" spans="1:34" s="380" customFormat="1" ht="27" x14ac:dyDescent="0.2">
      <c r="A25" s="307" t="s">
        <v>346</v>
      </c>
      <c r="B25" s="309" t="s">
        <v>262</v>
      </c>
      <c r="C25" s="306">
        <v>213</v>
      </c>
      <c r="D25" s="309" t="s">
        <v>266</v>
      </c>
      <c r="E25" s="306">
        <v>66</v>
      </c>
      <c r="F25" s="306">
        <v>207</v>
      </c>
      <c r="G25" s="306"/>
      <c r="H25" s="306"/>
      <c r="I25" s="306"/>
      <c r="J25" s="306"/>
      <c r="K25" s="306"/>
      <c r="L25" s="306"/>
      <c r="M25" s="306">
        <v>21</v>
      </c>
      <c r="N25" s="306">
        <v>2</v>
      </c>
      <c r="O25" s="306">
        <v>10</v>
      </c>
      <c r="P25" s="306"/>
      <c r="Q25" s="306" t="s">
        <v>20</v>
      </c>
      <c r="R25" s="306" t="s">
        <v>177</v>
      </c>
      <c r="S25" s="306" t="s">
        <v>178</v>
      </c>
      <c r="T25" s="306" t="s">
        <v>178</v>
      </c>
      <c r="U25" s="306" t="s">
        <v>178</v>
      </c>
      <c r="V25" s="309" t="s">
        <v>353</v>
      </c>
      <c r="W25" s="310">
        <v>1.4423964283399999</v>
      </c>
      <c r="X25" s="345" t="s">
        <v>179</v>
      </c>
      <c r="Y25" s="318" t="s">
        <v>180</v>
      </c>
      <c r="Z25" s="318" t="s">
        <v>21</v>
      </c>
      <c r="AA25" s="327"/>
      <c r="AB25" s="457"/>
      <c r="AC25" s="458"/>
      <c r="AD25" s="322">
        <f t="shared" si="0"/>
        <v>0</v>
      </c>
      <c r="AE25" s="306">
        <v>210</v>
      </c>
      <c r="AF25" s="306">
        <v>91</v>
      </c>
      <c r="AG25" s="379" t="s">
        <v>22</v>
      </c>
      <c r="AH25" s="306">
        <v>4</v>
      </c>
    </row>
    <row r="26" spans="1:34" s="380" customFormat="1" ht="13.5" x14ac:dyDescent="0.2">
      <c r="A26" s="512" t="s">
        <v>346</v>
      </c>
      <c r="B26" s="504" t="s">
        <v>262</v>
      </c>
      <c r="C26" s="500">
        <v>214</v>
      </c>
      <c r="D26" s="504" t="s">
        <v>150</v>
      </c>
      <c r="E26" s="500">
        <v>85</v>
      </c>
      <c r="F26" s="500">
        <v>267</v>
      </c>
      <c r="G26" s="500"/>
      <c r="H26" s="500"/>
      <c r="I26" s="500"/>
      <c r="J26" s="500"/>
      <c r="K26" s="500"/>
      <c r="L26" s="500"/>
      <c r="M26" s="500">
        <v>28</v>
      </c>
      <c r="N26" s="500">
        <v>3</v>
      </c>
      <c r="O26" s="500">
        <v>16</v>
      </c>
      <c r="P26" s="500"/>
      <c r="Q26" s="500" t="s">
        <v>20</v>
      </c>
      <c r="R26" s="500" t="s">
        <v>177</v>
      </c>
      <c r="S26" s="500" t="s">
        <v>178</v>
      </c>
      <c r="T26" s="500" t="s">
        <v>178</v>
      </c>
      <c r="U26" s="500" t="s">
        <v>21</v>
      </c>
      <c r="V26" s="504" t="s">
        <v>255</v>
      </c>
      <c r="W26" s="506">
        <v>2.7524527829599998</v>
      </c>
      <c r="X26" s="345" t="s">
        <v>179</v>
      </c>
      <c r="Y26" s="318" t="s">
        <v>180</v>
      </c>
      <c r="Z26" s="318" t="s">
        <v>181</v>
      </c>
      <c r="AA26" s="327"/>
      <c r="AB26" s="457"/>
      <c r="AC26" s="458"/>
      <c r="AD26" s="322">
        <f t="shared" si="0"/>
        <v>0</v>
      </c>
      <c r="AE26" s="500">
        <v>448</v>
      </c>
      <c r="AF26" s="500">
        <v>117</v>
      </c>
      <c r="AG26" s="530" t="s">
        <v>22</v>
      </c>
      <c r="AH26" s="500">
        <v>6</v>
      </c>
    </row>
    <row r="27" spans="1:34" s="380" customFormat="1" ht="27" x14ac:dyDescent="0.2">
      <c r="A27" s="511"/>
      <c r="B27" s="504"/>
      <c r="C27" s="500"/>
      <c r="D27" s="504"/>
      <c r="E27" s="500"/>
      <c r="F27" s="500"/>
      <c r="G27" s="500"/>
      <c r="H27" s="500"/>
      <c r="I27" s="500"/>
      <c r="J27" s="500"/>
      <c r="K27" s="500"/>
      <c r="L27" s="500"/>
      <c r="M27" s="500"/>
      <c r="N27" s="500"/>
      <c r="O27" s="500"/>
      <c r="P27" s="500"/>
      <c r="Q27" s="500"/>
      <c r="R27" s="500"/>
      <c r="S27" s="500"/>
      <c r="T27" s="500"/>
      <c r="U27" s="500"/>
      <c r="V27" s="504"/>
      <c r="W27" s="506"/>
      <c r="X27" s="345" t="s">
        <v>231</v>
      </c>
      <c r="Y27" s="318"/>
      <c r="Z27" s="318">
        <v>1</v>
      </c>
      <c r="AA27" s="327" t="s">
        <v>232</v>
      </c>
      <c r="AB27" s="457"/>
      <c r="AC27" s="458"/>
      <c r="AD27" s="365">
        <f t="shared" si="0"/>
        <v>0</v>
      </c>
      <c r="AE27" s="500"/>
      <c r="AF27" s="500"/>
      <c r="AG27" s="532"/>
      <c r="AH27" s="500"/>
    </row>
    <row r="28" spans="1:34" s="380" customFormat="1" ht="13.5" x14ac:dyDescent="0.2">
      <c r="A28" s="512" t="s">
        <v>346</v>
      </c>
      <c r="B28" s="504" t="s">
        <v>262</v>
      </c>
      <c r="C28" s="500">
        <v>215</v>
      </c>
      <c r="D28" s="504" t="s">
        <v>261</v>
      </c>
      <c r="E28" s="500">
        <v>115</v>
      </c>
      <c r="F28" s="500">
        <v>361</v>
      </c>
      <c r="G28" s="500"/>
      <c r="H28" s="500"/>
      <c r="I28" s="500"/>
      <c r="J28" s="500"/>
      <c r="K28" s="500"/>
      <c r="L28" s="500"/>
      <c r="M28" s="500">
        <v>32</v>
      </c>
      <c r="N28" s="500">
        <v>3</v>
      </c>
      <c r="O28" s="500">
        <v>22</v>
      </c>
      <c r="P28" s="500"/>
      <c r="Q28" s="500" t="s">
        <v>20</v>
      </c>
      <c r="R28" s="500" t="s">
        <v>177</v>
      </c>
      <c r="S28" s="500" t="s">
        <v>178</v>
      </c>
      <c r="T28" s="500" t="s">
        <v>181</v>
      </c>
      <c r="U28" s="500" t="s">
        <v>181</v>
      </c>
      <c r="V28" s="504" t="s">
        <v>353</v>
      </c>
      <c r="W28" s="506">
        <v>4.5991115547300003</v>
      </c>
      <c r="X28" s="345" t="s">
        <v>179</v>
      </c>
      <c r="Y28" s="318" t="s">
        <v>180</v>
      </c>
      <c r="Z28" s="318" t="s">
        <v>181</v>
      </c>
      <c r="AA28" s="327"/>
      <c r="AB28" s="457"/>
      <c r="AC28" s="458"/>
      <c r="AD28" s="322">
        <f t="shared" si="0"/>
        <v>0</v>
      </c>
      <c r="AE28" s="500">
        <v>704</v>
      </c>
      <c r="AF28" s="500">
        <v>158</v>
      </c>
      <c r="AG28" s="530" t="s">
        <v>22</v>
      </c>
      <c r="AH28" s="500">
        <v>6</v>
      </c>
    </row>
    <row r="29" spans="1:34" s="380" customFormat="1" ht="40.5" x14ac:dyDescent="0.2">
      <c r="A29" s="511"/>
      <c r="B29" s="504"/>
      <c r="C29" s="500"/>
      <c r="D29" s="504"/>
      <c r="E29" s="500"/>
      <c r="F29" s="500"/>
      <c r="G29" s="500"/>
      <c r="H29" s="500"/>
      <c r="I29" s="500"/>
      <c r="J29" s="500"/>
      <c r="K29" s="500"/>
      <c r="L29" s="500"/>
      <c r="M29" s="500"/>
      <c r="N29" s="500"/>
      <c r="O29" s="500"/>
      <c r="P29" s="500"/>
      <c r="Q29" s="500"/>
      <c r="R29" s="500"/>
      <c r="S29" s="500"/>
      <c r="T29" s="500"/>
      <c r="U29" s="500"/>
      <c r="V29" s="504"/>
      <c r="W29" s="506"/>
      <c r="X29" s="345" t="s">
        <v>196</v>
      </c>
      <c r="Y29" s="318" t="s">
        <v>180</v>
      </c>
      <c r="Z29" s="318" t="s">
        <v>181</v>
      </c>
      <c r="AA29" s="327" t="s">
        <v>200</v>
      </c>
      <c r="AB29" s="457"/>
      <c r="AC29" s="458"/>
      <c r="AD29" s="322">
        <f t="shared" si="0"/>
        <v>0</v>
      </c>
      <c r="AE29" s="500"/>
      <c r="AF29" s="500"/>
      <c r="AG29" s="532"/>
      <c r="AH29" s="500"/>
    </row>
    <row r="30" spans="1:34" s="380" customFormat="1" ht="27" x14ac:dyDescent="0.2">
      <c r="A30" s="307" t="s">
        <v>346</v>
      </c>
      <c r="B30" s="309" t="s">
        <v>262</v>
      </c>
      <c r="C30" s="306">
        <v>216</v>
      </c>
      <c r="D30" s="309" t="s">
        <v>267</v>
      </c>
      <c r="E30" s="306">
        <v>63</v>
      </c>
      <c r="F30" s="306">
        <v>198</v>
      </c>
      <c r="G30" s="306"/>
      <c r="H30" s="306"/>
      <c r="I30" s="306"/>
      <c r="J30" s="306"/>
      <c r="K30" s="306"/>
      <c r="L30" s="306"/>
      <c r="M30" s="306">
        <v>26</v>
      </c>
      <c r="N30" s="306">
        <v>11</v>
      </c>
      <c r="O30" s="306">
        <v>10</v>
      </c>
      <c r="P30" s="306"/>
      <c r="Q30" s="306" t="s">
        <v>20</v>
      </c>
      <c r="R30" s="306" t="s">
        <v>177</v>
      </c>
      <c r="S30" s="306" t="s">
        <v>178</v>
      </c>
      <c r="T30" s="306" t="s">
        <v>178</v>
      </c>
      <c r="U30" s="306" t="s">
        <v>181</v>
      </c>
      <c r="V30" s="309" t="s">
        <v>353</v>
      </c>
      <c r="W30" s="310">
        <v>1.5000239100499999</v>
      </c>
      <c r="X30" s="345" t="s">
        <v>179</v>
      </c>
      <c r="Y30" s="318" t="s">
        <v>180</v>
      </c>
      <c r="Z30" s="318" t="s">
        <v>181</v>
      </c>
      <c r="AA30" s="327"/>
      <c r="AB30" s="457"/>
      <c r="AC30" s="458"/>
      <c r="AD30" s="322">
        <f t="shared" si="0"/>
        <v>0</v>
      </c>
      <c r="AE30" s="306">
        <v>260</v>
      </c>
      <c r="AF30" s="306">
        <v>86</v>
      </c>
      <c r="AG30" s="379" t="s">
        <v>22</v>
      </c>
      <c r="AH30" s="306">
        <v>5</v>
      </c>
    </row>
    <row r="31" spans="1:34" s="380" customFormat="1" ht="13.5" x14ac:dyDescent="0.2">
      <c r="A31" s="512" t="s">
        <v>346</v>
      </c>
      <c r="B31" s="504" t="s">
        <v>262</v>
      </c>
      <c r="C31" s="500">
        <v>217</v>
      </c>
      <c r="D31" s="504" t="s">
        <v>152</v>
      </c>
      <c r="E31" s="500">
        <v>73</v>
      </c>
      <c r="F31" s="500">
        <v>229</v>
      </c>
      <c r="G31" s="500"/>
      <c r="H31" s="500"/>
      <c r="I31" s="500"/>
      <c r="J31" s="500"/>
      <c r="K31" s="500"/>
      <c r="L31" s="500"/>
      <c r="M31" s="500">
        <v>24</v>
      </c>
      <c r="N31" s="500">
        <v>5</v>
      </c>
      <c r="O31" s="500">
        <v>14</v>
      </c>
      <c r="P31" s="500"/>
      <c r="Q31" s="500" t="s">
        <v>20</v>
      </c>
      <c r="R31" s="500" t="s">
        <v>177</v>
      </c>
      <c r="S31" s="500" t="s">
        <v>178</v>
      </c>
      <c r="T31" s="500" t="s">
        <v>181</v>
      </c>
      <c r="U31" s="500" t="s">
        <v>21</v>
      </c>
      <c r="V31" s="504" t="s">
        <v>216</v>
      </c>
      <c r="W31" s="506">
        <v>2.0222262672900002</v>
      </c>
      <c r="X31" s="345" t="s">
        <v>179</v>
      </c>
      <c r="Y31" s="318" t="s">
        <v>186</v>
      </c>
      <c r="Z31" s="318" t="s">
        <v>178</v>
      </c>
      <c r="AA31" s="327"/>
      <c r="AB31" s="457"/>
      <c r="AC31" s="458"/>
      <c r="AD31" s="322">
        <f t="shared" si="0"/>
        <v>0</v>
      </c>
      <c r="AE31" s="500">
        <v>336</v>
      </c>
      <c r="AF31" s="500">
        <v>100</v>
      </c>
      <c r="AG31" s="530" t="s">
        <v>22</v>
      </c>
      <c r="AH31" s="500">
        <v>7</v>
      </c>
    </row>
    <row r="32" spans="1:34" s="380" customFormat="1" ht="40.5" x14ac:dyDescent="0.2">
      <c r="A32" s="511"/>
      <c r="B32" s="504"/>
      <c r="C32" s="500"/>
      <c r="D32" s="504"/>
      <c r="E32" s="500"/>
      <c r="F32" s="500"/>
      <c r="G32" s="500"/>
      <c r="H32" s="500"/>
      <c r="I32" s="500"/>
      <c r="J32" s="500"/>
      <c r="K32" s="500"/>
      <c r="L32" s="500"/>
      <c r="M32" s="500"/>
      <c r="N32" s="500"/>
      <c r="O32" s="500"/>
      <c r="P32" s="500"/>
      <c r="Q32" s="500"/>
      <c r="R32" s="500"/>
      <c r="S32" s="500"/>
      <c r="T32" s="500"/>
      <c r="U32" s="500"/>
      <c r="V32" s="504"/>
      <c r="W32" s="506"/>
      <c r="X32" s="345" t="s">
        <v>217</v>
      </c>
      <c r="Y32" s="318" t="s">
        <v>186</v>
      </c>
      <c r="Z32" s="318" t="s">
        <v>178</v>
      </c>
      <c r="AA32" s="327" t="s">
        <v>200</v>
      </c>
      <c r="AB32" s="457"/>
      <c r="AC32" s="458"/>
      <c r="AD32" s="365">
        <f t="shared" si="0"/>
        <v>0</v>
      </c>
      <c r="AE32" s="500"/>
      <c r="AF32" s="500"/>
      <c r="AG32" s="531"/>
      <c r="AH32" s="500"/>
    </row>
    <row r="33" spans="1:34" s="380" customFormat="1" ht="24" x14ac:dyDescent="0.2">
      <c r="A33" s="511"/>
      <c r="B33" s="504"/>
      <c r="C33" s="500"/>
      <c r="D33" s="504"/>
      <c r="E33" s="500"/>
      <c r="F33" s="500"/>
      <c r="G33" s="500"/>
      <c r="H33" s="500"/>
      <c r="I33" s="500"/>
      <c r="J33" s="500"/>
      <c r="K33" s="500"/>
      <c r="L33" s="500"/>
      <c r="M33" s="500"/>
      <c r="N33" s="500"/>
      <c r="O33" s="500"/>
      <c r="P33" s="500"/>
      <c r="Q33" s="500"/>
      <c r="R33" s="500"/>
      <c r="S33" s="500"/>
      <c r="T33" s="500"/>
      <c r="U33" s="500"/>
      <c r="V33" s="504"/>
      <c r="W33" s="506"/>
      <c r="X33" s="345" t="s">
        <v>196</v>
      </c>
      <c r="Y33" s="318" t="s">
        <v>186</v>
      </c>
      <c r="Z33" s="318" t="s">
        <v>178</v>
      </c>
      <c r="AA33" s="327"/>
      <c r="AB33" s="457"/>
      <c r="AC33" s="458"/>
      <c r="AD33" s="322">
        <f t="shared" si="0"/>
        <v>0</v>
      </c>
      <c r="AE33" s="500"/>
      <c r="AF33" s="500"/>
      <c r="AG33" s="532"/>
      <c r="AH33" s="500"/>
    </row>
    <row r="34" spans="1:34" s="380" customFormat="1" ht="13.5" x14ac:dyDescent="0.2">
      <c r="A34" s="512" t="s">
        <v>346</v>
      </c>
      <c r="B34" s="504" t="s">
        <v>262</v>
      </c>
      <c r="C34" s="500">
        <v>218</v>
      </c>
      <c r="D34" s="504" t="s">
        <v>152</v>
      </c>
      <c r="E34" s="500">
        <v>73</v>
      </c>
      <c r="F34" s="500">
        <v>229</v>
      </c>
      <c r="G34" s="500"/>
      <c r="H34" s="500"/>
      <c r="I34" s="500"/>
      <c r="J34" s="500"/>
      <c r="K34" s="500"/>
      <c r="L34" s="500"/>
      <c r="M34" s="500">
        <v>25</v>
      </c>
      <c r="N34" s="500">
        <v>5</v>
      </c>
      <c r="O34" s="500">
        <v>14</v>
      </c>
      <c r="P34" s="500"/>
      <c r="Q34" s="500" t="s">
        <v>20</v>
      </c>
      <c r="R34" s="500" t="s">
        <v>177</v>
      </c>
      <c r="S34" s="500" t="s">
        <v>181</v>
      </c>
      <c r="T34" s="500" t="s">
        <v>181</v>
      </c>
      <c r="U34" s="500" t="s">
        <v>181</v>
      </c>
      <c r="V34" s="504" t="s">
        <v>268</v>
      </c>
      <c r="W34" s="506">
        <v>2.0222262672900002</v>
      </c>
      <c r="X34" s="345" t="s">
        <v>179</v>
      </c>
      <c r="Y34" s="318" t="s">
        <v>186</v>
      </c>
      <c r="Z34" s="318" t="s">
        <v>178</v>
      </c>
      <c r="AA34" s="327"/>
      <c r="AB34" s="457"/>
      <c r="AC34" s="458"/>
      <c r="AD34" s="322">
        <f t="shared" si="0"/>
        <v>0</v>
      </c>
      <c r="AE34" s="500">
        <v>350</v>
      </c>
      <c r="AF34" s="500">
        <v>100</v>
      </c>
      <c r="AG34" s="530" t="s">
        <v>22</v>
      </c>
      <c r="AH34" s="500">
        <v>7</v>
      </c>
    </row>
    <row r="35" spans="1:34" s="380" customFormat="1" ht="36" x14ac:dyDescent="0.2">
      <c r="A35" s="512"/>
      <c r="B35" s="504"/>
      <c r="C35" s="500"/>
      <c r="D35" s="504"/>
      <c r="E35" s="500"/>
      <c r="F35" s="500"/>
      <c r="G35" s="500"/>
      <c r="H35" s="500"/>
      <c r="I35" s="500"/>
      <c r="J35" s="500"/>
      <c r="K35" s="500"/>
      <c r="L35" s="500"/>
      <c r="M35" s="500"/>
      <c r="N35" s="500"/>
      <c r="O35" s="500"/>
      <c r="P35" s="500"/>
      <c r="Q35" s="500"/>
      <c r="R35" s="500"/>
      <c r="S35" s="500"/>
      <c r="T35" s="500"/>
      <c r="U35" s="500"/>
      <c r="V35" s="504"/>
      <c r="W35" s="506"/>
      <c r="X35" s="345" t="s">
        <v>217</v>
      </c>
      <c r="Y35" s="318"/>
      <c r="Z35" s="318">
        <v>1</v>
      </c>
      <c r="AA35" s="327"/>
      <c r="AB35" s="457"/>
      <c r="AC35" s="458"/>
      <c r="AD35" s="365">
        <f t="shared" si="0"/>
        <v>0</v>
      </c>
      <c r="AE35" s="500"/>
      <c r="AF35" s="500"/>
      <c r="AG35" s="531"/>
      <c r="AH35" s="500"/>
    </row>
    <row r="36" spans="1:34" s="380" customFormat="1" ht="40.5" x14ac:dyDescent="0.2">
      <c r="A36" s="511"/>
      <c r="B36" s="504"/>
      <c r="C36" s="500"/>
      <c r="D36" s="504"/>
      <c r="E36" s="500"/>
      <c r="F36" s="500"/>
      <c r="G36" s="500"/>
      <c r="H36" s="500"/>
      <c r="I36" s="500"/>
      <c r="J36" s="500"/>
      <c r="K36" s="500"/>
      <c r="L36" s="500"/>
      <c r="M36" s="500"/>
      <c r="N36" s="500"/>
      <c r="O36" s="500"/>
      <c r="P36" s="500"/>
      <c r="Q36" s="500"/>
      <c r="R36" s="500"/>
      <c r="S36" s="500"/>
      <c r="T36" s="500"/>
      <c r="U36" s="500"/>
      <c r="V36" s="504"/>
      <c r="W36" s="506"/>
      <c r="X36" s="345" t="s">
        <v>196</v>
      </c>
      <c r="Y36" s="318" t="s">
        <v>186</v>
      </c>
      <c r="Z36" s="318" t="s">
        <v>178</v>
      </c>
      <c r="AA36" s="327" t="s">
        <v>200</v>
      </c>
      <c r="AB36" s="457"/>
      <c r="AC36" s="458"/>
      <c r="AD36" s="322">
        <f t="shared" si="0"/>
        <v>0</v>
      </c>
      <c r="AE36" s="500"/>
      <c r="AF36" s="500"/>
      <c r="AG36" s="532"/>
      <c r="AH36" s="500"/>
    </row>
    <row r="37" spans="1:34" s="380" customFormat="1" ht="13.5" x14ac:dyDescent="0.2">
      <c r="A37" s="512" t="s">
        <v>346</v>
      </c>
      <c r="B37" s="504" t="s">
        <v>262</v>
      </c>
      <c r="C37" s="500">
        <v>220</v>
      </c>
      <c r="D37" s="504" t="s">
        <v>152</v>
      </c>
      <c r="E37" s="500">
        <v>87</v>
      </c>
      <c r="F37" s="500">
        <v>273</v>
      </c>
      <c r="G37" s="500"/>
      <c r="H37" s="500"/>
      <c r="I37" s="500"/>
      <c r="J37" s="500"/>
      <c r="K37" s="500"/>
      <c r="L37" s="500"/>
      <c r="M37" s="500">
        <v>26</v>
      </c>
      <c r="N37" s="500">
        <v>5</v>
      </c>
      <c r="O37" s="500">
        <v>14</v>
      </c>
      <c r="P37" s="500"/>
      <c r="Q37" s="500" t="s">
        <v>20</v>
      </c>
      <c r="R37" s="500" t="s">
        <v>177</v>
      </c>
      <c r="S37" s="500" t="s">
        <v>178</v>
      </c>
      <c r="T37" s="500" t="s">
        <v>21</v>
      </c>
      <c r="U37" s="500" t="s">
        <v>21</v>
      </c>
      <c r="V37" s="504" t="s">
        <v>216</v>
      </c>
      <c r="W37" s="506">
        <v>2.8851556187299998</v>
      </c>
      <c r="X37" s="345" t="s">
        <v>179</v>
      </c>
      <c r="Y37" s="318" t="s">
        <v>186</v>
      </c>
      <c r="Z37" s="318" t="s">
        <v>178</v>
      </c>
      <c r="AA37" s="327"/>
      <c r="AB37" s="457"/>
      <c r="AC37" s="458"/>
      <c r="AD37" s="322">
        <f t="shared" si="0"/>
        <v>0</v>
      </c>
      <c r="AE37" s="500">
        <v>364</v>
      </c>
      <c r="AF37" s="500">
        <v>119</v>
      </c>
      <c r="AG37" s="530" t="s">
        <v>22</v>
      </c>
      <c r="AH37" s="500">
        <v>8</v>
      </c>
    </row>
    <row r="38" spans="1:34" s="380" customFormat="1" ht="40.5" x14ac:dyDescent="0.2">
      <c r="A38" s="511"/>
      <c r="B38" s="504"/>
      <c r="C38" s="500"/>
      <c r="D38" s="504"/>
      <c r="E38" s="500"/>
      <c r="F38" s="500"/>
      <c r="G38" s="500"/>
      <c r="H38" s="500"/>
      <c r="I38" s="500"/>
      <c r="J38" s="500"/>
      <c r="K38" s="500"/>
      <c r="L38" s="500"/>
      <c r="M38" s="500"/>
      <c r="N38" s="500"/>
      <c r="O38" s="500"/>
      <c r="P38" s="500"/>
      <c r="Q38" s="500"/>
      <c r="R38" s="500"/>
      <c r="S38" s="500"/>
      <c r="T38" s="500"/>
      <c r="U38" s="500"/>
      <c r="V38" s="504"/>
      <c r="W38" s="506"/>
      <c r="X38" s="345" t="s">
        <v>217</v>
      </c>
      <c r="Y38" s="318" t="s">
        <v>186</v>
      </c>
      <c r="Z38" s="318" t="s">
        <v>178</v>
      </c>
      <c r="AA38" s="327" t="s">
        <v>200</v>
      </c>
      <c r="AB38" s="457"/>
      <c r="AC38" s="458"/>
      <c r="AD38" s="365">
        <f t="shared" si="0"/>
        <v>0</v>
      </c>
      <c r="AE38" s="500"/>
      <c r="AF38" s="500"/>
      <c r="AG38" s="531"/>
      <c r="AH38" s="500"/>
    </row>
    <row r="39" spans="1:34" s="380" customFormat="1" ht="24" x14ac:dyDescent="0.2">
      <c r="A39" s="511"/>
      <c r="B39" s="504"/>
      <c r="C39" s="500"/>
      <c r="D39" s="504"/>
      <c r="E39" s="500"/>
      <c r="F39" s="500"/>
      <c r="G39" s="500"/>
      <c r="H39" s="500"/>
      <c r="I39" s="500"/>
      <c r="J39" s="500"/>
      <c r="K39" s="500"/>
      <c r="L39" s="500"/>
      <c r="M39" s="500"/>
      <c r="N39" s="500"/>
      <c r="O39" s="500"/>
      <c r="P39" s="500"/>
      <c r="Q39" s="500"/>
      <c r="R39" s="500"/>
      <c r="S39" s="500"/>
      <c r="T39" s="500"/>
      <c r="U39" s="500"/>
      <c r="V39" s="504"/>
      <c r="W39" s="506"/>
      <c r="X39" s="345" t="s">
        <v>196</v>
      </c>
      <c r="Y39" s="318" t="s">
        <v>186</v>
      </c>
      <c r="Z39" s="318" t="s">
        <v>178</v>
      </c>
      <c r="AA39" s="327"/>
      <c r="AB39" s="457"/>
      <c r="AC39" s="458"/>
      <c r="AD39" s="322">
        <f t="shared" si="0"/>
        <v>0</v>
      </c>
      <c r="AE39" s="500"/>
      <c r="AF39" s="500"/>
      <c r="AG39" s="532"/>
      <c r="AH39" s="500"/>
    </row>
    <row r="40" spans="1:34" s="380" customFormat="1" ht="13.5" x14ac:dyDescent="0.2">
      <c r="A40" s="512" t="s">
        <v>346</v>
      </c>
      <c r="B40" s="504" t="s">
        <v>262</v>
      </c>
      <c r="C40" s="500">
        <v>221</v>
      </c>
      <c r="D40" s="504" t="s">
        <v>245</v>
      </c>
      <c r="E40" s="500">
        <v>66</v>
      </c>
      <c r="F40" s="500">
        <v>207</v>
      </c>
      <c r="G40" s="500"/>
      <c r="H40" s="500"/>
      <c r="I40" s="500"/>
      <c r="J40" s="500"/>
      <c r="K40" s="500"/>
      <c r="L40" s="500"/>
      <c r="M40" s="500">
        <v>21</v>
      </c>
      <c r="N40" s="500">
        <v>4</v>
      </c>
      <c r="O40" s="500">
        <v>11</v>
      </c>
      <c r="P40" s="500"/>
      <c r="Q40" s="500" t="s">
        <v>20</v>
      </c>
      <c r="R40" s="500" t="s">
        <v>177</v>
      </c>
      <c r="S40" s="500" t="s">
        <v>178</v>
      </c>
      <c r="T40" s="500" t="s">
        <v>21</v>
      </c>
      <c r="U40" s="500" t="s">
        <v>21</v>
      </c>
      <c r="V40" s="504" t="s">
        <v>219</v>
      </c>
      <c r="W40" s="506">
        <v>1.30236490046</v>
      </c>
      <c r="X40" s="345" t="s">
        <v>179</v>
      </c>
      <c r="Y40" s="318" t="s">
        <v>180</v>
      </c>
      <c r="Z40" s="318" t="s">
        <v>181</v>
      </c>
      <c r="AA40" s="327"/>
      <c r="AB40" s="457"/>
      <c r="AC40" s="458"/>
      <c r="AD40" s="322">
        <f t="shared" si="0"/>
        <v>0</v>
      </c>
      <c r="AE40" s="500">
        <v>231</v>
      </c>
      <c r="AF40" s="500">
        <v>91</v>
      </c>
      <c r="AG40" s="530" t="s">
        <v>22</v>
      </c>
      <c r="AH40" s="500">
        <v>8</v>
      </c>
    </row>
    <row r="41" spans="1:34" s="380" customFormat="1" ht="40.5" x14ac:dyDescent="0.2">
      <c r="A41" s="511"/>
      <c r="B41" s="504"/>
      <c r="C41" s="500"/>
      <c r="D41" s="504"/>
      <c r="E41" s="500"/>
      <c r="F41" s="500"/>
      <c r="G41" s="500"/>
      <c r="H41" s="500"/>
      <c r="I41" s="500"/>
      <c r="J41" s="500"/>
      <c r="K41" s="500"/>
      <c r="L41" s="500"/>
      <c r="M41" s="500"/>
      <c r="N41" s="500"/>
      <c r="O41" s="500"/>
      <c r="P41" s="500"/>
      <c r="Q41" s="500"/>
      <c r="R41" s="500"/>
      <c r="S41" s="500"/>
      <c r="T41" s="500"/>
      <c r="U41" s="500"/>
      <c r="V41" s="504"/>
      <c r="W41" s="506"/>
      <c r="X41" s="345" t="s">
        <v>196</v>
      </c>
      <c r="Y41" s="318" t="s">
        <v>180</v>
      </c>
      <c r="Z41" s="318" t="s">
        <v>181</v>
      </c>
      <c r="AA41" s="327" t="s">
        <v>200</v>
      </c>
      <c r="AB41" s="457"/>
      <c r="AC41" s="458"/>
      <c r="AD41" s="322">
        <f t="shared" si="0"/>
        <v>0</v>
      </c>
      <c r="AE41" s="500"/>
      <c r="AF41" s="500"/>
      <c r="AG41" s="532"/>
      <c r="AH41" s="500"/>
    </row>
    <row r="42" spans="1:34" s="380" customFormat="1" ht="27" x14ac:dyDescent="0.2">
      <c r="A42" s="307" t="s">
        <v>346</v>
      </c>
      <c r="B42" s="309" t="s">
        <v>262</v>
      </c>
      <c r="C42" s="306">
        <v>222</v>
      </c>
      <c r="D42" s="309" t="s">
        <v>245</v>
      </c>
      <c r="E42" s="306">
        <v>40</v>
      </c>
      <c r="F42" s="306">
        <v>126</v>
      </c>
      <c r="G42" s="306"/>
      <c r="H42" s="306"/>
      <c r="I42" s="306"/>
      <c r="J42" s="306"/>
      <c r="K42" s="306"/>
      <c r="L42" s="306"/>
      <c r="M42" s="306">
        <v>15</v>
      </c>
      <c r="N42" s="306">
        <v>2</v>
      </c>
      <c r="O42" s="306">
        <v>9</v>
      </c>
      <c r="P42" s="306"/>
      <c r="Q42" s="306" t="s">
        <v>20</v>
      </c>
      <c r="R42" s="306" t="s">
        <v>177</v>
      </c>
      <c r="S42" s="306" t="s">
        <v>178</v>
      </c>
      <c r="T42" s="306" t="s">
        <v>178</v>
      </c>
      <c r="U42" s="306" t="s">
        <v>178</v>
      </c>
      <c r="V42" s="309"/>
      <c r="W42" s="310">
        <v>0.33162700026800002</v>
      </c>
      <c r="X42" s="345" t="s">
        <v>179</v>
      </c>
      <c r="Y42" s="318" t="s">
        <v>180</v>
      </c>
      <c r="Z42" s="318" t="s">
        <v>181</v>
      </c>
      <c r="AA42" s="327"/>
      <c r="AB42" s="457"/>
      <c r="AC42" s="458"/>
      <c r="AD42" s="322">
        <f t="shared" si="0"/>
        <v>0</v>
      </c>
      <c r="AE42" s="306">
        <v>135</v>
      </c>
      <c r="AF42" s="306">
        <v>55</v>
      </c>
      <c r="AG42" s="379" t="s">
        <v>22</v>
      </c>
      <c r="AH42" s="306">
        <v>4</v>
      </c>
    </row>
    <row r="43" spans="1:34" s="380" customFormat="1" ht="13.5" x14ac:dyDescent="0.2">
      <c r="A43" s="512" t="s">
        <v>346</v>
      </c>
      <c r="B43" s="504" t="s">
        <v>262</v>
      </c>
      <c r="C43" s="500">
        <v>223</v>
      </c>
      <c r="D43" s="504" t="s">
        <v>245</v>
      </c>
      <c r="E43" s="500">
        <v>58</v>
      </c>
      <c r="F43" s="500">
        <v>182</v>
      </c>
      <c r="G43" s="500"/>
      <c r="H43" s="500"/>
      <c r="I43" s="500"/>
      <c r="J43" s="500"/>
      <c r="K43" s="500"/>
      <c r="L43" s="500"/>
      <c r="M43" s="500">
        <v>15</v>
      </c>
      <c r="N43" s="500">
        <v>4</v>
      </c>
      <c r="O43" s="500">
        <v>13</v>
      </c>
      <c r="P43" s="500"/>
      <c r="Q43" s="500" t="s">
        <v>20</v>
      </c>
      <c r="R43" s="500" t="s">
        <v>177</v>
      </c>
      <c r="S43" s="500" t="s">
        <v>178</v>
      </c>
      <c r="T43" s="500" t="s">
        <v>181</v>
      </c>
      <c r="U43" s="500" t="s">
        <v>21</v>
      </c>
      <c r="V43" s="504" t="s">
        <v>269</v>
      </c>
      <c r="W43" s="506">
        <v>0.71402012866499998</v>
      </c>
      <c r="X43" s="345" t="s">
        <v>179</v>
      </c>
      <c r="Y43" s="318" t="s">
        <v>186</v>
      </c>
      <c r="Z43" s="318" t="s">
        <v>178</v>
      </c>
      <c r="AA43" s="327"/>
      <c r="AB43" s="457"/>
      <c r="AC43" s="458"/>
      <c r="AD43" s="322">
        <f t="shared" si="0"/>
        <v>0</v>
      </c>
      <c r="AE43" s="500">
        <v>195</v>
      </c>
      <c r="AF43" s="500">
        <v>80</v>
      </c>
      <c r="AG43" s="530" t="s">
        <v>22</v>
      </c>
      <c r="AH43" s="500">
        <v>7</v>
      </c>
    </row>
    <row r="44" spans="1:34" s="380" customFormat="1" ht="40.5" x14ac:dyDescent="0.2">
      <c r="A44" s="511"/>
      <c r="B44" s="504"/>
      <c r="C44" s="500"/>
      <c r="D44" s="504"/>
      <c r="E44" s="500"/>
      <c r="F44" s="500"/>
      <c r="G44" s="500"/>
      <c r="H44" s="500"/>
      <c r="I44" s="500"/>
      <c r="J44" s="500"/>
      <c r="K44" s="500"/>
      <c r="L44" s="500"/>
      <c r="M44" s="500"/>
      <c r="N44" s="500"/>
      <c r="O44" s="500"/>
      <c r="P44" s="500"/>
      <c r="Q44" s="500"/>
      <c r="R44" s="500"/>
      <c r="S44" s="500"/>
      <c r="T44" s="500"/>
      <c r="U44" s="500"/>
      <c r="V44" s="504"/>
      <c r="W44" s="506"/>
      <c r="X44" s="345" t="s">
        <v>217</v>
      </c>
      <c r="Y44" s="318" t="s">
        <v>186</v>
      </c>
      <c r="Z44" s="318" t="s">
        <v>178</v>
      </c>
      <c r="AA44" s="327" t="s">
        <v>200</v>
      </c>
      <c r="AB44" s="457"/>
      <c r="AC44" s="458"/>
      <c r="AD44" s="365">
        <f t="shared" si="0"/>
        <v>0</v>
      </c>
      <c r="AE44" s="500"/>
      <c r="AF44" s="500"/>
      <c r="AG44" s="531"/>
      <c r="AH44" s="500"/>
    </row>
    <row r="45" spans="1:34" s="380" customFormat="1" ht="24" x14ac:dyDescent="0.2">
      <c r="A45" s="511"/>
      <c r="B45" s="504"/>
      <c r="C45" s="500"/>
      <c r="D45" s="504"/>
      <c r="E45" s="500"/>
      <c r="F45" s="500"/>
      <c r="G45" s="500"/>
      <c r="H45" s="500"/>
      <c r="I45" s="500"/>
      <c r="J45" s="500"/>
      <c r="K45" s="500"/>
      <c r="L45" s="500"/>
      <c r="M45" s="500"/>
      <c r="N45" s="500"/>
      <c r="O45" s="500"/>
      <c r="P45" s="500"/>
      <c r="Q45" s="500"/>
      <c r="R45" s="500"/>
      <c r="S45" s="500"/>
      <c r="T45" s="500"/>
      <c r="U45" s="500"/>
      <c r="V45" s="504"/>
      <c r="W45" s="506"/>
      <c r="X45" s="345" t="s">
        <v>196</v>
      </c>
      <c r="Y45" s="318" t="s">
        <v>186</v>
      </c>
      <c r="Z45" s="318" t="s">
        <v>178</v>
      </c>
      <c r="AA45" s="327"/>
      <c r="AB45" s="457"/>
      <c r="AC45" s="458"/>
      <c r="AD45" s="322">
        <f t="shared" si="0"/>
        <v>0</v>
      </c>
      <c r="AE45" s="500"/>
      <c r="AF45" s="500"/>
      <c r="AG45" s="532"/>
      <c r="AH45" s="500"/>
    </row>
    <row r="46" spans="1:34" s="380" customFormat="1" ht="13.5" x14ac:dyDescent="0.2">
      <c r="A46" s="512" t="s">
        <v>346</v>
      </c>
      <c r="B46" s="504" t="s">
        <v>262</v>
      </c>
      <c r="C46" s="500">
        <v>224</v>
      </c>
      <c r="D46" s="504" t="s">
        <v>245</v>
      </c>
      <c r="E46" s="500">
        <v>59</v>
      </c>
      <c r="F46" s="500">
        <v>185</v>
      </c>
      <c r="G46" s="500"/>
      <c r="H46" s="500"/>
      <c r="I46" s="500"/>
      <c r="J46" s="500"/>
      <c r="K46" s="500"/>
      <c r="L46" s="500"/>
      <c r="M46" s="500">
        <v>18</v>
      </c>
      <c r="N46" s="500">
        <v>2</v>
      </c>
      <c r="O46" s="500">
        <v>15</v>
      </c>
      <c r="P46" s="500"/>
      <c r="Q46" s="500" t="s">
        <v>20</v>
      </c>
      <c r="R46" s="500" t="s">
        <v>177</v>
      </c>
      <c r="S46" s="500" t="s">
        <v>178</v>
      </c>
      <c r="T46" s="500" t="s">
        <v>181</v>
      </c>
      <c r="U46" s="500" t="s">
        <v>181</v>
      </c>
      <c r="V46" s="504" t="s">
        <v>353</v>
      </c>
      <c r="W46" s="506">
        <v>0.88739260398599995</v>
      </c>
      <c r="X46" s="345" t="s">
        <v>179</v>
      </c>
      <c r="Y46" s="318" t="s">
        <v>180</v>
      </c>
      <c r="Z46" s="318" t="s">
        <v>181</v>
      </c>
      <c r="AA46" s="327"/>
      <c r="AB46" s="457"/>
      <c r="AC46" s="458"/>
      <c r="AD46" s="322">
        <f t="shared" si="0"/>
        <v>0</v>
      </c>
      <c r="AE46" s="500">
        <v>270</v>
      </c>
      <c r="AF46" s="500">
        <v>81</v>
      </c>
      <c r="AG46" s="530" t="s">
        <v>22</v>
      </c>
      <c r="AH46" s="500">
        <v>6</v>
      </c>
    </row>
    <row r="47" spans="1:34" s="380" customFormat="1" ht="40.5" x14ac:dyDescent="0.2">
      <c r="A47" s="511"/>
      <c r="B47" s="504"/>
      <c r="C47" s="500"/>
      <c r="D47" s="504"/>
      <c r="E47" s="500"/>
      <c r="F47" s="500"/>
      <c r="G47" s="500"/>
      <c r="H47" s="500"/>
      <c r="I47" s="500"/>
      <c r="J47" s="500"/>
      <c r="K47" s="500"/>
      <c r="L47" s="500"/>
      <c r="M47" s="500"/>
      <c r="N47" s="500"/>
      <c r="O47" s="500"/>
      <c r="P47" s="500"/>
      <c r="Q47" s="500"/>
      <c r="R47" s="500"/>
      <c r="S47" s="500"/>
      <c r="T47" s="500"/>
      <c r="U47" s="500"/>
      <c r="V47" s="504"/>
      <c r="W47" s="506"/>
      <c r="X47" s="345" t="s">
        <v>196</v>
      </c>
      <c r="Y47" s="318" t="s">
        <v>180</v>
      </c>
      <c r="Z47" s="318" t="s">
        <v>181</v>
      </c>
      <c r="AA47" s="327" t="s">
        <v>200</v>
      </c>
      <c r="AB47" s="457"/>
      <c r="AC47" s="458"/>
      <c r="AD47" s="322">
        <f t="shared" si="0"/>
        <v>0</v>
      </c>
      <c r="AE47" s="500"/>
      <c r="AF47" s="500"/>
      <c r="AG47" s="532"/>
      <c r="AH47" s="500"/>
    </row>
    <row r="48" spans="1:34" s="380" customFormat="1" ht="13.5" x14ac:dyDescent="0.2">
      <c r="A48" s="512" t="s">
        <v>346</v>
      </c>
      <c r="B48" s="504" t="s">
        <v>262</v>
      </c>
      <c r="C48" s="500">
        <v>225</v>
      </c>
      <c r="D48" s="504" t="s">
        <v>245</v>
      </c>
      <c r="E48" s="500">
        <v>73</v>
      </c>
      <c r="F48" s="500">
        <v>229</v>
      </c>
      <c r="G48" s="500"/>
      <c r="H48" s="500"/>
      <c r="I48" s="500"/>
      <c r="J48" s="500"/>
      <c r="K48" s="500"/>
      <c r="L48" s="500"/>
      <c r="M48" s="500">
        <v>21</v>
      </c>
      <c r="N48" s="500">
        <v>3</v>
      </c>
      <c r="O48" s="500">
        <v>13</v>
      </c>
      <c r="P48" s="500"/>
      <c r="Q48" s="500" t="s">
        <v>20</v>
      </c>
      <c r="R48" s="500" t="s">
        <v>177</v>
      </c>
      <c r="S48" s="500" t="s">
        <v>178</v>
      </c>
      <c r="T48" s="500" t="s">
        <v>21</v>
      </c>
      <c r="U48" s="500" t="s">
        <v>21</v>
      </c>
      <c r="V48" s="504" t="s">
        <v>222</v>
      </c>
      <c r="W48" s="506">
        <v>1.59992392345</v>
      </c>
      <c r="X48" s="345" t="s">
        <v>179</v>
      </c>
      <c r="Y48" s="318" t="s">
        <v>186</v>
      </c>
      <c r="Z48" s="318" t="s">
        <v>178</v>
      </c>
      <c r="AA48" s="327"/>
      <c r="AB48" s="457"/>
      <c r="AC48" s="458"/>
      <c r="AD48" s="322">
        <f t="shared" si="0"/>
        <v>0</v>
      </c>
      <c r="AE48" s="500">
        <v>273</v>
      </c>
      <c r="AF48" s="500">
        <v>100</v>
      </c>
      <c r="AG48" s="530" t="s">
        <v>22</v>
      </c>
      <c r="AH48" s="500">
        <v>8</v>
      </c>
    </row>
    <row r="49" spans="1:34" s="380" customFormat="1" ht="40.5" x14ac:dyDescent="0.2">
      <c r="A49" s="511"/>
      <c r="B49" s="504"/>
      <c r="C49" s="500"/>
      <c r="D49" s="504"/>
      <c r="E49" s="500"/>
      <c r="F49" s="500"/>
      <c r="G49" s="500"/>
      <c r="H49" s="500"/>
      <c r="I49" s="500"/>
      <c r="J49" s="500"/>
      <c r="K49" s="500"/>
      <c r="L49" s="500"/>
      <c r="M49" s="500"/>
      <c r="N49" s="500"/>
      <c r="O49" s="500"/>
      <c r="P49" s="500"/>
      <c r="Q49" s="500"/>
      <c r="R49" s="500"/>
      <c r="S49" s="500"/>
      <c r="T49" s="500"/>
      <c r="U49" s="500"/>
      <c r="V49" s="504"/>
      <c r="W49" s="506"/>
      <c r="X49" s="345" t="s">
        <v>206</v>
      </c>
      <c r="Y49" s="318" t="s">
        <v>186</v>
      </c>
      <c r="Z49" s="318" t="s">
        <v>178</v>
      </c>
      <c r="AA49" s="327" t="s">
        <v>200</v>
      </c>
      <c r="AB49" s="457"/>
      <c r="AC49" s="458"/>
      <c r="AD49" s="322">
        <f t="shared" si="0"/>
        <v>0</v>
      </c>
      <c r="AE49" s="500"/>
      <c r="AF49" s="500"/>
      <c r="AG49" s="531"/>
      <c r="AH49" s="500"/>
    </row>
    <row r="50" spans="1:34" s="380" customFormat="1" ht="24" x14ac:dyDescent="0.2">
      <c r="A50" s="511"/>
      <c r="B50" s="504"/>
      <c r="C50" s="500"/>
      <c r="D50" s="504"/>
      <c r="E50" s="500"/>
      <c r="F50" s="500"/>
      <c r="G50" s="500"/>
      <c r="H50" s="500"/>
      <c r="I50" s="500"/>
      <c r="J50" s="500"/>
      <c r="K50" s="500"/>
      <c r="L50" s="500"/>
      <c r="M50" s="500"/>
      <c r="N50" s="500"/>
      <c r="O50" s="500"/>
      <c r="P50" s="500"/>
      <c r="Q50" s="500"/>
      <c r="R50" s="500"/>
      <c r="S50" s="500"/>
      <c r="T50" s="500"/>
      <c r="U50" s="500"/>
      <c r="V50" s="504"/>
      <c r="W50" s="506"/>
      <c r="X50" s="345" t="s">
        <v>196</v>
      </c>
      <c r="Y50" s="318" t="s">
        <v>180</v>
      </c>
      <c r="Z50" s="318" t="s">
        <v>178</v>
      </c>
      <c r="AA50" s="327" t="s">
        <v>207</v>
      </c>
      <c r="AB50" s="457"/>
      <c r="AC50" s="458"/>
      <c r="AD50" s="322">
        <f t="shared" si="0"/>
        <v>0</v>
      </c>
      <c r="AE50" s="500"/>
      <c r="AF50" s="500"/>
      <c r="AG50" s="532"/>
      <c r="AH50" s="500"/>
    </row>
    <row r="51" spans="1:34" s="380" customFormat="1" ht="27" x14ac:dyDescent="0.2">
      <c r="A51" s="307" t="s">
        <v>346</v>
      </c>
      <c r="B51" s="309" t="s">
        <v>262</v>
      </c>
      <c r="C51" s="306">
        <v>226</v>
      </c>
      <c r="D51" s="309" t="s">
        <v>150</v>
      </c>
      <c r="E51" s="306">
        <v>21</v>
      </c>
      <c r="F51" s="306">
        <v>66</v>
      </c>
      <c r="G51" s="306"/>
      <c r="H51" s="306"/>
      <c r="I51" s="306"/>
      <c r="J51" s="306"/>
      <c r="K51" s="306"/>
      <c r="L51" s="306"/>
      <c r="M51" s="306">
        <v>9</v>
      </c>
      <c r="N51" s="306">
        <v>1</v>
      </c>
      <c r="O51" s="306">
        <v>6</v>
      </c>
      <c r="P51" s="306"/>
      <c r="Q51" s="306" t="s">
        <v>21</v>
      </c>
      <c r="R51" s="306" t="s">
        <v>177</v>
      </c>
      <c r="S51" s="306" t="s">
        <v>178</v>
      </c>
      <c r="T51" s="306" t="s">
        <v>178</v>
      </c>
      <c r="U51" s="306" t="s">
        <v>178</v>
      </c>
      <c r="V51" s="309" t="s">
        <v>353</v>
      </c>
      <c r="W51" s="310">
        <v>5.9940964305899999E-2</v>
      </c>
      <c r="X51" s="345" t="s">
        <v>179</v>
      </c>
      <c r="Y51" s="318" t="s">
        <v>180</v>
      </c>
      <c r="Z51" s="318" t="s">
        <v>181</v>
      </c>
      <c r="AA51" s="327"/>
      <c r="AB51" s="457"/>
      <c r="AC51" s="458"/>
      <c r="AD51" s="322">
        <f t="shared" si="0"/>
        <v>0</v>
      </c>
      <c r="AE51" s="306">
        <v>54</v>
      </c>
      <c r="AF51" s="306">
        <v>29</v>
      </c>
      <c r="AG51" s="379" t="s">
        <v>22</v>
      </c>
      <c r="AH51" s="306">
        <v>4</v>
      </c>
    </row>
    <row r="52" spans="1:34" s="380" customFormat="1" ht="27" x14ac:dyDescent="0.2">
      <c r="A52" s="307" t="s">
        <v>346</v>
      </c>
      <c r="B52" s="309" t="s">
        <v>262</v>
      </c>
      <c r="C52" s="306">
        <v>227</v>
      </c>
      <c r="D52" s="309" t="s">
        <v>270</v>
      </c>
      <c r="E52" s="306">
        <v>53</v>
      </c>
      <c r="F52" s="306">
        <v>167</v>
      </c>
      <c r="G52" s="306"/>
      <c r="H52" s="306"/>
      <c r="I52" s="306"/>
      <c r="J52" s="306"/>
      <c r="K52" s="306"/>
      <c r="L52" s="306"/>
      <c r="M52" s="306">
        <v>17</v>
      </c>
      <c r="N52" s="306">
        <v>3</v>
      </c>
      <c r="O52" s="306">
        <v>4</v>
      </c>
      <c r="P52" s="306"/>
      <c r="Q52" s="306" t="s">
        <v>20</v>
      </c>
      <c r="R52" s="306" t="s">
        <v>177</v>
      </c>
      <c r="S52" s="306" t="s">
        <v>178</v>
      </c>
      <c r="T52" s="306" t="s">
        <v>178</v>
      </c>
      <c r="U52" s="306" t="s">
        <v>181</v>
      </c>
      <c r="V52" s="309"/>
      <c r="W52" s="310">
        <v>0.73371164619600004</v>
      </c>
      <c r="X52" s="345"/>
      <c r="Y52" s="318"/>
      <c r="Z52" s="318"/>
      <c r="AA52" s="327"/>
      <c r="AB52" s="322" t="s">
        <v>22</v>
      </c>
      <c r="AC52" s="438" t="s">
        <v>22</v>
      </c>
      <c r="AD52" s="322" t="s">
        <v>22</v>
      </c>
      <c r="AE52" s="306">
        <v>68</v>
      </c>
      <c r="AF52" s="306">
        <v>73</v>
      </c>
      <c r="AG52" s="282" t="s">
        <v>22</v>
      </c>
      <c r="AH52" s="306">
        <v>5</v>
      </c>
    </row>
    <row r="53" spans="1:34" s="380" customFormat="1" ht="27" x14ac:dyDescent="0.2">
      <c r="A53" s="307" t="s">
        <v>346</v>
      </c>
      <c r="B53" s="309" t="s">
        <v>262</v>
      </c>
      <c r="C53" s="306">
        <v>228</v>
      </c>
      <c r="D53" s="309" t="s">
        <v>270</v>
      </c>
      <c r="E53" s="306">
        <v>43</v>
      </c>
      <c r="F53" s="306">
        <v>135</v>
      </c>
      <c r="G53" s="306"/>
      <c r="H53" s="306"/>
      <c r="I53" s="306"/>
      <c r="J53" s="306"/>
      <c r="K53" s="306"/>
      <c r="L53" s="306"/>
      <c r="M53" s="306">
        <v>18</v>
      </c>
      <c r="N53" s="306">
        <v>6</v>
      </c>
      <c r="O53" s="306">
        <v>4</v>
      </c>
      <c r="P53" s="306"/>
      <c r="Q53" s="306" t="s">
        <v>20</v>
      </c>
      <c r="R53" s="306" t="s">
        <v>177</v>
      </c>
      <c r="S53" s="306" t="s">
        <v>178</v>
      </c>
      <c r="T53" s="306" t="s">
        <v>181</v>
      </c>
      <c r="U53" s="306" t="s">
        <v>181</v>
      </c>
      <c r="V53" s="309" t="s">
        <v>271</v>
      </c>
      <c r="W53" s="310">
        <v>0.51582347983200005</v>
      </c>
      <c r="X53" s="345"/>
      <c r="Y53" s="318"/>
      <c r="Z53" s="318"/>
      <c r="AA53" s="327"/>
      <c r="AB53" s="322" t="s">
        <v>22</v>
      </c>
      <c r="AC53" s="438" t="s">
        <v>22</v>
      </c>
      <c r="AD53" s="322" t="s">
        <v>22</v>
      </c>
      <c r="AE53" s="306">
        <v>72</v>
      </c>
      <c r="AF53" s="306">
        <v>59</v>
      </c>
      <c r="AG53" s="282" t="s">
        <v>22</v>
      </c>
      <c r="AH53" s="306">
        <v>6</v>
      </c>
    </row>
    <row r="54" spans="1:34" s="380" customFormat="1" ht="13.5" x14ac:dyDescent="0.2">
      <c r="A54" s="512" t="s">
        <v>346</v>
      </c>
      <c r="B54" s="504" t="s">
        <v>262</v>
      </c>
      <c r="C54" s="500">
        <v>229</v>
      </c>
      <c r="D54" s="504" t="s">
        <v>272</v>
      </c>
      <c r="E54" s="500">
        <v>42</v>
      </c>
      <c r="F54" s="500">
        <v>132</v>
      </c>
      <c r="G54" s="500"/>
      <c r="H54" s="500"/>
      <c r="I54" s="500"/>
      <c r="J54" s="500"/>
      <c r="K54" s="500"/>
      <c r="L54" s="500"/>
      <c r="M54" s="500">
        <v>18</v>
      </c>
      <c r="N54" s="500">
        <v>2</v>
      </c>
      <c r="O54" s="500">
        <v>9</v>
      </c>
      <c r="P54" s="500"/>
      <c r="Q54" s="500" t="s">
        <v>20</v>
      </c>
      <c r="R54" s="500" t="s">
        <v>177</v>
      </c>
      <c r="S54" s="500" t="s">
        <v>178</v>
      </c>
      <c r="T54" s="500" t="s">
        <v>178</v>
      </c>
      <c r="U54" s="500" t="s">
        <v>178</v>
      </c>
      <c r="V54" s="504" t="s">
        <v>353</v>
      </c>
      <c r="W54" s="506">
        <v>0.440382080239</v>
      </c>
      <c r="X54" s="345" t="s">
        <v>179</v>
      </c>
      <c r="Y54" s="318" t="s">
        <v>180</v>
      </c>
      <c r="Z54" s="318" t="s">
        <v>181</v>
      </c>
      <c r="AA54" s="327"/>
      <c r="AB54" s="457"/>
      <c r="AC54" s="458"/>
      <c r="AD54" s="322">
        <f t="shared" si="0"/>
        <v>0</v>
      </c>
      <c r="AE54" s="500">
        <v>162</v>
      </c>
      <c r="AF54" s="500">
        <v>58</v>
      </c>
      <c r="AG54" s="530" t="s">
        <v>22</v>
      </c>
      <c r="AH54" s="500">
        <v>4</v>
      </c>
    </row>
    <row r="55" spans="1:34" s="380" customFormat="1" ht="24" x14ac:dyDescent="0.2">
      <c r="A55" s="511"/>
      <c r="B55" s="504"/>
      <c r="C55" s="500"/>
      <c r="D55" s="504"/>
      <c r="E55" s="500"/>
      <c r="F55" s="500"/>
      <c r="G55" s="500"/>
      <c r="H55" s="500"/>
      <c r="I55" s="500"/>
      <c r="J55" s="500"/>
      <c r="K55" s="500"/>
      <c r="L55" s="500"/>
      <c r="M55" s="500"/>
      <c r="N55" s="500"/>
      <c r="O55" s="500"/>
      <c r="P55" s="500"/>
      <c r="Q55" s="500"/>
      <c r="R55" s="500"/>
      <c r="S55" s="500"/>
      <c r="T55" s="500"/>
      <c r="U55" s="500"/>
      <c r="V55" s="504"/>
      <c r="W55" s="506"/>
      <c r="X55" s="345" t="s">
        <v>224</v>
      </c>
      <c r="Y55" s="318" t="s">
        <v>180</v>
      </c>
      <c r="Z55" s="318" t="s">
        <v>181</v>
      </c>
      <c r="AA55" s="327"/>
      <c r="AB55" s="457"/>
      <c r="AC55" s="458"/>
      <c r="AD55" s="322">
        <f t="shared" si="0"/>
        <v>0</v>
      </c>
      <c r="AE55" s="500"/>
      <c r="AF55" s="500"/>
      <c r="AG55" s="532"/>
      <c r="AH55" s="500"/>
    </row>
    <row r="56" spans="1:34" s="380" customFormat="1" ht="27" x14ac:dyDescent="0.2">
      <c r="A56" s="307" t="s">
        <v>346</v>
      </c>
      <c r="B56" s="309" t="s">
        <v>262</v>
      </c>
      <c r="C56" s="306">
        <v>230</v>
      </c>
      <c r="D56" s="309" t="s">
        <v>36</v>
      </c>
      <c r="E56" s="306">
        <v>11</v>
      </c>
      <c r="F56" s="306">
        <v>35</v>
      </c>
      <c r="G56" s="306"/>
      <c r="H56" s="306"/>
      <c r="I56" s="306"/>
      <c r="J56" s="306"/>
      <c r="K56" s="306"/>
      <c r="L56" s="306"/>
      <c r="M56" s="306">
        <v>6</v>
      </c>
      <c r="N56" s="306">
        <v>2</v>
      </c>
      <c r="O56" s="306">
        <v>4</v>
      </c>
      <c r="P56" s="306"/>
      <c r="Q56" s="306" t="s">
        <v>181</v>
      </c>
      <c r="R56" s="306" t="s">
        <v>177</v>
      </c>
      <c r="S56" s="306" t="s">
        <v>178</v>
      </c>
      <c r="T56" s="306" t="s">
        <v>178</v>
      </c>
      <c r="U56" s="306" t="s">
        <v>178</v>
      </c>
      <c r="V56" s="309" t="s">
        <v>353</v>
      </c>
      <c r="W56" s="310">
        <v>1.05516606929E-2</v>
      </c>
      <c r="X56" s="345" t="s">
        <v>182</v>
      </c>
      <c r="Y56" s="318" t="s">
        <v>21</v>
      </c>
      <c r="Z56" s="318" t="s">
        <v>181</v>
      </c>
      <c r="AA56" s="327"/>
      <c r="AB56" s="457"/>
      <c r="AC56" s="458"/>
      <c r="AD56" s="322">
        <f t="shared" si="0"/>
        <v>0</v>
      </c>
      <c r="AE56" s="306">
        <v>24</v>
      </c>
      <c r="AF56" s="306">
        <v>15</v>
      </c>
      <c r="AG56" s="379" t="s">
        <v>22</v>
      </c>
      <c r="AH56" s="306">
        <v>4</v>
      </c>
    </row>
    <row r="57" spans="1:34" s="380" customFormat="1" ht="27" x14ac:dyDescent="0.2">
      <c r="A57" s="307" t="s">
        <v>346</v>
      </c>
      <c r="B57" s="309" t="s">
        <v>262</v>
      </c>
      <c r="C57" s="306">
        <v>231</v>
      </c>
      <c r="D57" s="309" t="s">
        <v>273</v>
      </c>
      <c r="E57" s="306">
        <v>7</v>
      </c>
      <c r="F57" s="306">
        <v>22</v>
      </c>
      <c r="G57" s="306"/>
      <c r="H57" s="306"/>
      <c r="I57" s="306"/>
      <c r="J57" s="306"/>
      <c r="K57" s="306"/>
      <c r="L57" s="306"/>
      <c r="M57" s="306">
        <v>4</v>
      </c>
      <c r="N57" s="306">
        <v>2</v>
      </c>
      <c r="O57" s="306">
        <v>3</v>
      </c>
      <c r="P57" s="306"/>
      <c r="Q57" s="306" t="s">
        <v>181</v>
      </c>
      <c r="R57" s="306" t="s">
        <v>177</v>
      </c>
      <c r="S57" s="306" t="s">
        <v>178</v>
      </c>
      <c r="T57" s="306" t="s">
        <v>178</v>
      </c>
      <c r="U57" s="306" t="s">
        <v>178</v>
      </c>
      <c r="V57" s="309" t="s">
        <v>353</v>
      </c>
      <c r="W57" s="310"/>
      <c r="X57" s="345" t="s">
        <v>182</v>
      </c>
      <c r="Y57" s="318" t="s">
        <v>21</v>
      </c>
      <c r="Z57" s="318" t="s">
        <v>181</v>
      </c>
      <c r="AA57" s="327"/>
      <c r="AB57" s="457"/>
      <c r="AC57" s="458"/>
      <c r="AD57" s="322">
        <f t="shared" si="0"/>
        <v>0</v>
      </c>
      <c r="AE57" s="306">
        <v>12</v>
      </c>
      <c r="AF57" s="306">
        <v>10</v>
      </c>
      <c r="AG57" s="379" t="s">
        <v>22</v>
      </c>
      <c r="AH57" s="306">
        <v>4</v>
      </c>
    </row>
    <row r="58" spans="1:34" s="380" customFormat="1" ht="27" x14ac:dyDescent="0.2">
      <c r="A58" s="307" t="s">
        <v>346</v>
      </c>
      <c r="B58" s="309" t="s">
        <v>262</v>
      </c>
      <c r="C58" s="306">
        <v>232</v>
      </c>
      <c r="D58" s="309" t="s">
        <v>274</v>
      </c>
      <c r="E58" s="306">
        <v>20</v>
      </c>
      <c r="F58" s="306">
        <v>63</v>
      </c>
      <c r="G58" s="306"/>
      <c r="H58" s="306"/>
      <c r="I58" s="306"/>
      <c r="J58" s="306"/>
      <c r="K58" s="306"/>
      <c r="L58" s="306"/>
      <c r="M58" s="306">
        <v>9</v>
      </c>
      <c r="N58" s="306">
        <v>2</v>
      </c>
      <c r="O58" s="306">
        <v>5</v>
      </c>
      <c r="P58" s="306"/>
      <c r="Q58" s="306" t="s">
        <v>21</v>
      </c>
      <c r="R58" s="306" t="s">
        <v>177</v>
      </c>
      <c r="S58" s="306" t="s">
        <v>178</v>
      </c>
      <c r="T58" s="306" t="s">
        <v>178</v>
      </c>
      <c r="U58" s="306" t="s">
        <v>178</v>
      </c>
      <c r="V58" s="309" t="s">
        <v>353</v>
      </c>
      <c r="W58" s="310">
        <v>5.42348564932E-2</v>
      </c>
      <c r="X58" s="345" t="s">
        <v>179</v>
      </c>
      <c r="Y58" s="318" t="s">
        <v>180</v>
      </c>
      <c r="Z58" s="318" t="s">
        <v>21</v>
      </c>
      <c r="AA58" s="327"/>
      <c r="AB58" s="457"/>
      <c r="AC58" s="458"/>
      <c r="AD58" s="322">
        <f t="shared" si="0"/>
        <v>0</v>
      </c>
      <c r="AE58" s="306">
        <v>45</v>
      </c>
      <c r="AF58" s="306">
        <v>28</v>
      </c>
      <c r="AG58" s="379" t="s">
        <v>22</v>
      </c>
      <c r="AH58" s="306">
        <v>4</v>
      </c>
    </row>
    <row r="59" spans="1:34" s="380" customFormat="1" ht="27" x14ac:dyDescent="0.2">
      <c r="A59" s="307" t="s">
        <v>346</v>
      </c>
      <c r="B59" s="309" t="s">
        <v>262</v>
      </c>
      <c r="C59" s="306">
        <v>233</v>
      </c>
      <c r="D59" s="309" t="s">
        <v>275</v>
      </c>
      <c r="E59" s="306">
        <v>16</v>
      </c>
      <c r="F59" s="306">
        <v>50</v>
      </c>
      <c r="G59" s="306"/>
      <c r="H59" s="306"/>
      <c r="I59" s="306"/>
      <c r="J59" s="306"/>
      <c r="K59" s="306"/>
      <c r="L59" s="306"/>
      <c r="M59" s="306">
        <v>8</v>
      </c>
      <c r="N59" s="306">
        <v>2</v>
      </c>
      <c r="O59" s="306">
        <v>5</v>
      </c>
      <c r="P59" s="306"/>
      <c r="Q59" s="306" t="s">
        <v>21</v>
      </c>
      <c r="R59" s="306" t="s">
        <v>177</v>
      </c>
      <c r="S59" s="306" t="s">
        <v>178</v>
      </c>
      <c r="T59" s="306" t="s">
        <v>178</v>
      </c>
      <c r="U59" s="306" t="s">
        <v>178</v>
      </c>
      <c r="V59" s="309" t="s">
        <v>353</v>
      </c>
      <c r="W59" s="310">
        <v>2.49434055915E-2</v>
      </c>
      <c r="X59" s="345" t="s">
        <v>179</v>
      </c>
      <c r="Y59" s="318" t="s">
        <v>180</v>
      </c>
      <c r="Z59" s="318" t="s">
        <v>21</v>
      </c>
      <c r="AA59" s="327"/>
      <c r="AB59" s="457"/>
      <c r="AC59" s="458"/>
      <c r="AD59" s="322">
        <f t="shared" si="0"/>
        <v>0</v>
      </c>
      <c r="AE59" s="306">
        <v>40</v>
      </c>
      <c r="AF59" s="306">
        <v>22</v>
      </c>
      <c r="AG59" s="379" t="s">
        <v>22</v>
      </c>
      <c r="AH59" s="306">
        <v>4</v>
      </c>
    </row>
    <row r="60" spans="1:34" s="380" customFormat="1" ht="13.5" x14ac:dyDescent="0.2">
      <c r="A60" s="512" t="s">
        <v>346</v>
      </c>
      <c r="B60" s="504" t="s">
        <v>262</v>
      </c>
      <c r="C60" s="500">
        <v>234</v>
      </c>
      <c r="D60" s="504" t="s">
        <v>155</v>
      </c>
      <c r="E60" s="500">
        <v>17</v>
      </c>
      <c r="F60" s="500">
        <v>53</v>
      </c>
      <c r="G60" s="500"/>
      <c r="H60" s="500"/>
      <c r="I60" s="500"/>
      <c r="J60" s="500"/>
      <c r="K60" s="500"/>
      <c r="L60" s="500"/>
      <c r="M60" s="500">
        <v>7</v>
      </c>
      <c r="N60" s="500">
        <v>2</v>
      </c>
      <c r="O60" s="500">
        <v>5</v>
      </c>
      <c r="P60" s="500"/>
      <c r="Q60" s="500" t="s">
        <v>21</v>
      </c>
      <c r="R60" s="500" t="s">
        <v>177</v>
      </c>
      <c r="S60" s="500" t="s">
        <v>178</v>
      </c>
      <c r="T60" s="500" t="s">
        <v>178</v>
      </c>
      <c r="U60" s="500" t="s">
        <v>178</v>
      </c>
      <c r="V60" s="504" t="s">
        <v>353</v>
      </c>
      <c r="W60" s="506">
        <v>3.02144707553E-2</v>
      </c>
      <c r="X60" s="345" t="s">
        <v>179</v>
      </c>
      <c r="Y60" s="318" t="s">
        <v>180</v>
      </c>
      <c r="Z60" s="318" t="s">
        <v>181</v>
      </c>
      <c r="AA60" s="327"/>
      <c r="AB60" s="457"/>
      <c r="AC60" s="458"/>
      <c r="AD60" s="322">
        <f t="shared" si="0"/>
        <v>0</v>
      </c>
      <c r="AE60" s="500">
        <v>35</v>
      </c>
      <c r="AF60" s="500">
        <v>24</v>
      </c>
      <c r="AG60" s="530" t="s">
        <v>22</v>
      </c>
      <c r="AH60" s="500">
        <v>4</v>
      </c>
    </row>
    <row r="61" spans="1:34" s="380" customFormat="1" ht="24" x14ac:dyDescent="0.2">
      <c r="A61" s="511"/>
      <c r="B61" s="504"/>
      <c r="C61" s="500"/>
      <c r="D61" s="504"/>
      <c r="E61" s="500"/>
      <c r="F61" s="500"/>
      <c r="G61" s="500"/>
      <c r="H61" s="500"/>
      <c r="I61" s="500"/>
      <c r="J61" s="500"/>
      <c r="K61" s="500"/>
      <c r="L61" s="500"/>
      <c r="M61" s="500"/>
      <c r="N61" s="500"/>
      <c r="O61" s="500"/>
      <c r="P61" s="500"/>
      <c r="Q61" s="500"/>
      <c r="R61" s="500"/>
      <c r="S61" s="500"/>
      <c r="T61" s="500"/>
      <c r="U61" s="500"/>
      <c r="V61" s="504"/>
      <c r="W61" s="506"/>
      <c r="X61" s="345" t="s">
        <v>224</v>
      </c>
      <c r="Y61" s="318" t="s">
        <v>180</v>
      </c>
      <c r="Z61" s="318" t="s">
        <v>181</v>
      </c>
      <c r="AA61" s="327"/>
      <c r="AB61" s="457"/>
      <c r="AC61" s="458"/>
      <c r="AD61" s="322">
        <f t="shared" si="0"/>
        <v>0</v>
      </c>
      <c r="AE61" s="500"/>
      <c r="AF61" s="500"/>
      <c r="AG61" s="532"/>
      <c r="AH61" s="500"/>
    </row>
    <row r="62" spans="1:34" s="380" customFormat="1" ht="13.5" x14ac:dyDescent="0.2">
      <c r="A62" s="512" t="s">
        <v>346</v>
      </c>
      <c r="B62" s="504" t="s">
        <v>262</v>
      </c>
      <c r="C62" s="500">
        <v>235</v>
      </c>
      <c r="D62" s="504" t="s">
        <v>155</v>
      </c>
      <c r="E62" s="500">
        <v>62</v>
      </c>
      <c r="F62" s="500">
        <v>195</v>
      </c>
      <c r="G62" s="500"/>
      <c r="H62" s="500"/>
      <c r="I62" s="500"/>
      <c r="J62" s="500"/>
      <c r="K62" s="500"/>
      <c r="L62" s="500"/>
      <c r="M62" s="500">
        <v>21</v>
      </c>
      <c r="N62" s="500">
        <v>4</v>
      </c>
      <c r="O62" s="500">
        <v>11</v>
      </c>
      <c r="P62" s="500"/>
      <c r="Q62" s="500" t="s">
        <v>20</v>
      </c>
      <c r="R62" s="500" t="s">
        <v>177</v>
      </c>
      <c r="S62" s="500" t="s">
        <v>178</v>
      </c>
      <c r="T62" s="500" t="s">
        <v>21</v>
      </c>
      <c r="U62" s="500" t="s">
        <v>21</v>
      </c>
      <c r="V62" s="504" t="s">
        <v>216</v>
      </c>
      <c r="W62" s="506">
        <v>1.2706001381000001</v>
      </c>
      <c r="X62" s="345" t="s">
        <v>179</v>
      </c>
      <c r="Y62" s="318" t="s">
        <v>186</v>
      </c>
      <c r="Z62" s="318" t="s">
        <v>178</v>
      </c>
      <c r="AA62" s="327"/>
      <c r="AB62" s="457"/>
      <c r="AC62" s="458"/>
      <c r="AD62" s="322">
        <f t="shared" si="0"/>
        <v>0</v>
      </c>
      <c r="AE62" s="500">
        <v>231</v>
      </c>
      <c r="AF62" s="500">
        <v>85</v>
      </c>
      <c r="AG62" s="530" t="s">
        <v>22</v>
      </c>
      <c r="AH62" s="500">
        <v>8</v>
      </c>
    </row>
    <row r="63" spans="1:34" s="380" customFormat="1" ht="40.5" x14ac:dyDescent="0.2">
      <c r="A63" s="511"/>
      <c r="B63" s="504"/>
      <c r="C63" s="500"/>
      <c r="D63" s="504"/>
      <c r="E63" s="500"/>
      <c r="F63" s="500"/>
      <c r="G63" s="500"/>
      <c r="H63" s="500"/>
      <c r="I63" s="500"/>
      <c r="J63" s="500"/>
      <c r="K63" s="500"/>
      <c r="L63" s="500"/>
      <c r="M63" s="500"/>
      <c r="N63" s="500"/>
      <c r="O63" s="500"/>
      <c r="P63" s="500"/>
      <c r="Q63" s="500"/>
      <c r="R63" s="500"/>
      <c r="S63" s="500"/>
      <c r="T63" s="500"/>
      <c r="U63" s="500"/>
      <c r="V63" s="504"/>
      <c r="W63" s="506"/>
      <c r="X63" s="345" t="s">
        <v>217</v>
      </c>
      <c r="Y63" s="318" t="s">
        <v>186</v>
      </c>
      <c r="Z63" s="318" t="s">
        <v>178</v>
      </c>
      <c r="AA63" s="327" t="s">
        <v>200</v>
      </c>
      <c r="AB63" s="457"/>
      <c r="AC63" s="458"/>
      <c r="AD63" s="365">
        <f t="shared" si="0"/>
        <v>0</v>
      </c>
      <c r="AE63" s="500"/>
      <c r="AF63" s="500"/>
      <c r="AG63" s="531"/>
      <c r="AH63" s="500"/>
    </row>
    <row r="64" spans="1:34" s="380" customFormat="1" ht="24" x14ac:dyDescent="0.2">
      <c r="A64" s="511"/>
      <c r="B64" s="504"/>
      <c r="C64" s="500"/>
      <c r="D64" s="504"/>
      <c r="E64" s="500"/>
      <c r="F64" s="500"/>
      <c r="G64" s="500"/>
      <c r="H64" s="500"/>
      <c r="I64" s="500"/>
      <c r="J64" s="500"/>
      <c r="K64" s="500"/>
      <c r="L64" s="500"/>
      <c r="M64" s="500"/>
      <c r="N64" s="500"/>
      <c r="O64" s="500"/>
      <c r="P64" s="500"/>
      <c r="Q64" s="500"/>
      <c r="R64" s="500"/>
      <c r="S64" s="500"/>
      <c r="T64" s="500"/>
      <c r="U64" s="500"/>
      <c r="V64" s="504"/>
      <c r="W64" s="506"/>
      <c r="X64" s="345" t="s">
        <v>196</v>
      </c>
      <c r="Y64" s="318" t="s">
        <v>186</v>
      </c>
      <c r="Z64" s="318" t="s">
        <v>178</v>
      </c>
      <c r="AA64" s="327"/>
      <c r="AB64" s="457"/>
      <c r="AC64" s="458"/>
      <c r="AD64" s="322">
        <f t="shared" si="0"/>
        <v>0</v>
      </c>
      <c r="AE64" s="500"/>
      <c r="AF64" s="500"/>
      <c r="AG64" s="532"/>
      <c r="AH64" s="500"/>
    </row>
    <row r="65" spans="1:34" s="380" customFormat="1" ht="27" x14ac:dyDescent="0.2">
      <c r="A65" s="307" t="s">
        <v>346</v>
      </c>
      <c r="B65" s="309" t="s">
        <v>262</v>
      </c>
      <c r="C65" s="306">
        <v>236</v>
      </c>
      <c r="D65" s="309" t="s">
        <v>155</v>
      </c>
      <c r="E65" s="306">
        <v>62</v>
      </c>
      <c r="F65" s="306">
        <v>195</v>
      </c>
      <c r="G65" s="306"/>
      <c r="H65" s="306"/>
      <c r="I65" s="306"/>
      <c r="J65" s="306"/>
      <c r="K65" s="306"/>
      <c r="L65" s="306"/>
      <c r="M65" s="306">
        <v>21</v>
      </c>
      <c r="N65" s="306">
        <v>4</v>
      </c>
      <c r="O65" s="306">
        <v>11</v>
      </c>
      <c r="P65" s="306"/>
      <c r="Q65" s="306" t="s">
        <v>20</v>
      </c>
      <c r="R65" s="306" t="s">
        <v>177</v>
      </c>
      <c r="S65" s="306" t="s">
        <v>178</v>
      </c>
      <c r="T65" s="306" t="s">
        <v>178</v>
      </c>
      <c r="U65" s="306" t="s">
        <v>181</v>
      </c>
      <c r="V65" s="309" t="s">
        <v>353</v>
      </c>
      <c r="W65" s="310">
        <v>1.2706001381000001</v>
      </c>
      <c r="X65" s="345" t="s">
        <v>179</v>
      </c>
      <c r="Y65" s="318" t="s">
        <v>180</v>
      </c>
      <c r="Z65" s="318" t="s">
        <v>181</v>
      </c>
      <c r="AA65" s="327"/>
      <c r="AB65" s="457"/>
      <c r="AC65" s="458"/>
      <c r="AD65" s="322">
        <f t="shared" si="0"/>
        <v>0</v>
      </c>
      <c r="AE65" s="306">
        <v>231</v>
      </c>
      <c r="AF65" s="306">
        <v>85</v>
      </c>
      <c r="AG65" s="379" t="s">
        <v>22</v>
      </c>
      <c r="AH65" s="306">
        <v>5</v>
      </c>
    </row>
    <row r="66" spans="1:34" s="380" customFormat="1" ht="13.5" x14ac:dyDescent="0.2">
      <c r="A66" s="512" t="s">
        <v>346</v>
      </c>
      <c r="B66" s="504" t="s">
        <v>262</v>
      </c>
      <c r="C66" s="500">
        <v>237</v>
      </c>
      <c r="D66" s="504" t="s">
        <v>155</v>
      </c>
      <c r="E66" s="500">
        <v>65</v>
      </c>
      <c r="F66" s="500">
        <v>204</v>
      </c>
      <c r="G66" s="500"/>
      <c r="H66" s="500"/>
      <c r="I66" s="500"/>
      <c r="J66" s="500"/>
      <c r="K66" s="500"/>
      <c r="L66" s="500"/>
      <c r="M66" s="500">
        <v>20</v>
      </c>
      <c r="N66" s="500">
        <v>4</v>
      </c>
      <c r="O66" s="500">
        <v>14</v>
      </c>
      <c r="P66" s="500"/>
      <c r="Q66" s="500" t="s">
        <v>20</v>
      </c>
      <c r="R66" s="500" t="s">
        <v>177</v>
      </c>
      <c r="S66" s="500" t="s">
        <v>181</v>
      </c>
      <c r="T66" s="500" t="s">
        <v>181</v>
      </c>
      <c r="U66" s="500" t="s">
        <v>181</v>
      </c>
      <c r="V66" s="504" t="s">
        <v>208</v>
      </c>
      <c r="W66" s="506">
        <v>1.3318275638699999</v>
      </c>
      <c r="X66" s="345" t="s">
        <v>179</v>
      </c>
      <c r="Y66" s="318" t="s">
        <v>180</v>
      </c>
      <c r="Z66" s="318" t="s">
        <v>181</v>
      </c>
      <c r="AA66" s="327"/>
      <c r="AB66" s="457"/>
      <c r="AC66" s="458"/>
      <c r="AD66" s="322">
        <f t="shared" si="0"/>
        <v>0</v>
      </c>
      <c r="AE66" s="500">
        <v>280</v>
      </c>
      <c r="AF66" s="500">
        <v>89</v>
      </c>
      <c r="AG66" s="530" t="s">
        <v>22</v>
      </c>
      <c r="AH66" s="500">
        <v>7</v>
      </c>
    </row>
    <row r="67" spans="1:34" s="380" customFormat="1" ht="24" x14ac:dyDescent="0.2">
      <c r="A67" s="511"/>
      <c r="B67" s="504"/>
      <c r="C67" s="500"/>
      <c r="D67" s="504"/>
      <c r="E67" s="500"/>
      <c r="F67" s="500"/>
      <c r="G67" s="500"/>
      <c r="H67" s="500"/>
      <c r="I67" s="500"/>
      <c r="J67" s="500"/>
      <c r="K67" s="500"/>
      <c r="L67" s="500"/>
      <c r="M67" s="500"/>
      <c r="N67" s="500"/>
      <c r="O67" s="500"/>
      <c r="P67" s="500"/>
      <c r="Q67" s="500"/>
      <c r="R67" s="500"/>
      <c r="S67" s="500"/>
      <c r="T67" s="500"/>
      <c r="U67" s="500"/>
      <c r="V67" s="504"/>
      <c r="W67" s="506"/>
      <c r="X67" s="345" t="s">
        <v>196</v>
      </c>
      <c r="Y67" s="318" t="s">
        <v>180</v>
      </c>
      <c r="Z67" s="318" t="s">
        <v>181</v>
      </c>
      <c r="AA67" s="327" t="s">
        <v>209</v>
      </c>
      <c r="AB67" s="457"/>
      <c r="AC67" s="458"/>
      <c r="AD67" s="322">
        <f t="shared" si="0"/>
        <v>0</v>
      </c>
      <c r="AE67" s="500"/>
      <c r="AF67" s="500"/>
      <c r="AG67" s="532"/>
      <c r="AH67" s="500"/>
    </row>
    <row r="68" spans="1:34" s="380" customFormat="1" ht="13.5" x14ac:dyDescent="0.2">
      <c r="A68" s="512" t="s">
        <v>346</v>
      </c>
      <c r="B68" s="504" t="s">
        <v>262</v>
      </c>
      <c r="C68" s="500">
        <v>238</v>
      </c>
      <c r="D68" s="504" t="s">
        <v>150</v>
      </c>
      <c r="E68" s="500">
        <v>87</v>
      </c>
      <c r="F68" s="500">
        <v>273</v>
      </c>
      <c r="G68" s="500"/>
      <c r="H68" s="500"/>
      <c r="I68" s="500"/>
      <c r="J68" s="500"/>
      <c r="K68" s="500"/>
      <c r="L68" s="500"/>
      <c r="M68" s="500">
        <v>18</v>
      </c>
      <c r="N68" s="500">
        <v>4</v>
      </c>
      <c r="O68" s="500">
        <v>11</v>
      </c>
      <c r="P68" s="500"/>
      <c r="Q68" s="500" t="s">
        <v>20</v>
      </c>
      <c r="R68" s="500" t="s">
        <v>210</v>
      </c>
      <c r="S68" s="500" t="s">
        <v>21</v>
      </c>
      <c r="T68" s="500" t="s">
        <v>21</v>
      </c>
      <c r="U68" s="500" t="s">
        <v>21</v>
      </c>
      <c r="V68" s="504" t="s">
        <v>276</v>
      </c>
      <c r="W68" s="506">
        <v>2.1638667140400001</v>
      </c>
      <c r="X68" s="345" t="s">
        <v>194</v>
      </c>
      <c r="Y68" s="318" t="s">
        <v>186</v>
      </c>
      <c r="Z68" s="318" t="s">
        <v>178</v>
      </c>
      <c r="AA68" s="327" t="s">
        <v>195</v>
      </c>
      <c r="AB68" s="457"/>
      <c r="AC68" s="458"/>
      <c r="AD68" s="322">
        <f t="shared" ref="AD68:AD131" si="1">AB68+AC68</f>
        <v>0</v>
      </c>
      <c r="AE68" s="500">
        <v>198</v>
      </c>
      <c r="AF68" s="500">
        <v>119</v>
      </c>
      <c r="AG68" s="530" t="s">
        <v>22</v>
      </c>
      <c r="AH68" s="500">
        <v>11</v>
      </c>
    </row>
    <row r="69" spans="1:34" s="380" customFormat="1" ht="13.5" x14ac:dyDescent="0.2">
      <c r="A69" s="511"/>
      <c r="B69" s="504"/>
      <c r="C69" s="500"/>
      <c r="D69" s="504"/>
      <c r="E69" s="500"/>
      <c r="F69" s="500"/>
      <c r="G69" s="500"/>
      <c r="H69" s="500"/>
      <c r="I69" s="500"/>
      <c r="J69" s="500"/>
      <c r="K69" s="500"/>
      <c r="L69" s="500"/>
      <c r="M69" s="500"/>
      <c r="N69" s="500"/>
      <c r="O69" s="500"/>
      <c r="P69" s="500"/>
      <c r="Q69" s="500"/>
      <c r="R69" s="500"/>
      <c r="S69" s="500"/>
      <c r="T69" s="500"/>
      <c r="U69" s="500"/>
      <c r="V69" s="504"/>
      <c r="W69" s="506"/>
      <c r="X69" s="345"/>
      <c r="Y69" s="318"/>
      <c r="Z69" s="318" t="s">
        <v>178</v>
      </c>
      <c r="AA69" s="327"/>
      <c r="AB69" s="322" t="s">
        <v>22</v>
      </c>
      <c r="AC69" s="438" t="s">
        <v>22</v>
      </c>
      <c r="AD69" s="322" t="s">
        <v>22</v>
      </c>
      <c r="AE69" s="500"/>
      <c r="AF69" s="500"/>
      <c r="AG69" s="532"/>
      <c r="AH69" s="500"/>
    </row>
    <row r="70" spans="1:34" s="380" customFormat="1" ht="13.5" x14ac:dyDescent="0.2">
      <c r="A70" s="512" t="s">
        <v>346</v>
      </c>
      <c r="B70" s="504" t="s">
        <v>262</v>
      </c>
      <c r="C70" s="500">
        <v>239</v>
      </c>
      <c r="D70" s="504" t="s">
        <v>245</v>
      </c>
      <c r="E70" s="500">
        <v>16</v>
      </c>
      <c r="F70" s="500">
        <v>50</v>
      </c>
      <c r="G70" s="500"/>
      <c r="H70" s="500"/>
      <c r="I70" s="500"/>
      <c r="J70" s="500"/>
      <c r="K70" s="500"/>
      <c r="L70" s="500"/>
      <c r="M70" s="500">
        <v>7</v>
      </c>
      <c r="N70" s="500">
        <v>2</v>
      </c>
      <c r="O70" s="500">
        <v>3</v>
      </c>
      <c r="P70" s="500"/>
      <c r="Q70" s="500" t="s">
        <v>21</v>
      </c>
      <c r="R70" s="500" t="s">
        <v>177</v>
      </c>
      <c r="S70" s="500" t="s">
        <v>178</v>
      </c>
      <c r="T70" s="500" t="s">
        <v>178</v>
      </c>
      <c r="U70" s="500" t="s">
        <v>178</v>
      </c>
      <c r="V70" s="504" t="s">
        <v>353</v>
      </c>
      <c r="W70" s="506">
        <v>2.1825479892599999E-2</v>
      </c>
      <c r="X70" s="345" t="s">
        <v>179</v>
      </c>
      <c r="Y70" s="318" t="s">
        <v>180</v>
      </c>
      <c r="Z70" s="318" t="s">
        <v>181</v>
      </c>
      <c r="AA70" s="327"/>
      <c r="AB70" s="457"/>
      <c r="AC70" s="458"/>
      <c r="AD70" s="322">
        <f t="shared" si="1"/>
        <v>0</v>
      </c>
      <c r="AE70" s="500">
        <v>21</v>
      </c>
      <c r="AF70" s="500">
        <v>22</v>
      </c>
      <c r="AG70" s="530" t="s">
        <v>22</v>
      </c>
      <c r="AH70" s="500">
        <v>4</v>
      </c>
    </row>
    <row r="71" spans="1:34" s="380" customFormat="1" ht="24" x14ac:dyDescent="0.2">
      <c r="A71" s="511"/>
      <c r="B71" s="504"/>
      <c r="C71" s="500"/>
      <c r="D71" s="504"/>
      <c r="E71" s="500"/>
      <c r="F71" s="500"/>
      <c r="G71" s="500"/>
      <c r="H71" s="500"/>
      <c r="I71" s="500"/>
      <c r="J71" s="500"/>
      <c r="K71" s="500"/>
      <c r="L71" s="500"/>
      <c r="M71" s="500"/>
      <c r="N71" s="500"/>
      <c r="O71" s="500"/>
      <c r="P71" s="500"/>
      <c r="Q71" s="500"/>
      <c r="R71" s="500"/>
      <c r="S71" s="500"/>
      <c r="T71" s="500"/>
      <c r="U71" s="500"/>
      <c r="V71" s="504"/>
      <c r="W71" s="506"/>
      <c r="X71" s="345" t="s">
        <v>224</v>
      </c>
      <c r="Y71" s="318" t="s">
        <v>180</v>
      </c>
      <c r="Z71" s="318" t="s">
        <v>181</v>
      </c>
      <c r="AA71" s="327"/>
      <c r="AB71" s="457"/>
      <c r="AC71" s="458"/>
      <c r="AD71" s="322">
        <f t="shared" si="1"/>
        <v>0</v>
      </c>
      <c r="AE71" s="500"/>
      <c r="AF71" s="500"/>
      <c r="AG71" s="532"/>
      <c r="AH71" s="500"/>
    </row>
    <row r="72" spans="1:34" s="380" customFormat="1" ht="13.5" x14ac:dyDescent="0.2">
      <c r="A72" s="512" t="s">
        <v>346</v>
      </c>
      <c r="B72" s="504" t="s">
        <v>262</v>
      </c>
      <c r="C72" s="500">
        <v>240</v>
      </c>
      <c r="D72" s="504" t="s">
        <v>245</v>
      </c>
      <c r="E72" s="500">
        <v>64</v>
      </c>
      <c r="F72" s="500">
        <v>201</v>
      </c>
      <c r="G72" s="500"/>
      <c r="H72" s="500"/>
      <c r="I72" s="500"/>
      <c r="J72" s="500"/>
      <c r="K72" s="500"/>
      <c r="L72" s="500"/>
      <c r="M72" s="500">
        <v>18</v>
      </c>
      <c r="N72" s="500">
        <v>5</v>
      </c>
      <c r="O72" s="500">
        <v>12</v>
      </c>
      <c r="P72" s="500"/>
      <c r="Q72" s="500" t="s">
        <v>20</v>
      </c>
      <c r="R72" s="500" t="s">
        <v>210</v>
      </c>
      <c r="S72" s="500" t="s">
        <v>181</v>
      </c>
      <c r="T72" s="500" t="s">
        <v>21</v>
      </c>
      <c r="U72" s="500" t="s">
        <v>20</v>
      </c>
      <c r="V72" s="504" t="s">
        <v>277</v>
      </c>
      <c r="W72" s="506">
        <v>1.0482396604699999</v>
      </c>
      <c r="X72" s="345" t="s">
        <v>194</v>
      </c>
      <c r="Y72" s="318" t="s">
        <v>186</v>
      </c>
      <c r="Z72" s="318" t="s">
        <v>178</v>
      </c>
      <c r="AA72" s="327" t="s">
        <v>235</v>
      </c>
      <c r="AB72" s="457"/>
      <c r="AC72" s="458"/>
      <c r="AD72" s="322">
        <f t="shared" si="1"/>
        <v>0</v>
      </c>
      <c r="AE72" s="500">
        <v>216</v>
      </c>
      <c r="AF72" s="500">
        <v>88</v>
      </c>
      <c r="AG72" s="533" t="s">
        <v>22</v>
      </c>
      <c r="AH72" s="500">
        <v>11</v>
      </c>
    </row>
    <row r="73" spans="1:34" s="380" customFormat="1" ht="27" x14ac:dyDescent="0.2">
      <c r="A73" s="511"/>
      <c r="B73" s="504"/>
      <c r="C73" s="500"/>
      <c r="D73" s="504"/>
      <c r="E73" s="500"/>
      <c r="F73" s="500"/>
      <c r="G73" s="500"/>
      <c r="H73" s="500"/>
      <c r="I73" s="500"/>
      <c r="J73" s="500"/>
      <c r="K73" s="500"/>
      <c r="L73" s="500"/>
      <c r="M73" s="500"/>
      <c r="N73" s="500"/>
      <c r="O73" s="500"/>
      <c r="P73" s="500"/>
      <c r="Q73" s="500"/>
      <c r="R73" s="500"/>
      <c r="S73" s="500"/>
      <c r="T73" s="500"/>
      <c r="U73" s="500"/>
      <c r="V73" s="504"/>
      <c r="W73" s="506"/>
      <c r="X73" s="345" t="s">
        <v>231</v>
      </c>
      <c r="Y73" s="318"/>
      <c r="Z73" s="318">
        <v>1</v>
      </c>
      <c r="AA73" s="327" t="s">
        <v>232</v>
      </c>
      <c r="AB73" s="457"/>
      <c r="AC73" s="458"/>
      <c r="AD73" s="365">
        <f t="shared" si="1"/>
        <v>0</v>
      </c>
      <c r="AE73" s="500"/>
      <c r="AF73" s="500"/>
      <c r="AG73" s="531"/>
      <c r="AH73" s="500"/>
    </row>
    <row r="74" spans="1:34" s="380" customFormat="1" ht="40.5" x14ac:dyDescent="0.2">
      <c r="A74" s="511"/>
      <c r="B74" s="504"/>
      <c r="C74" s="500"/>
      <c r="D74" s="504"/>
      <c r="E74" s="500"/>
      <c r="F74" s="500"/>
      <c r="G74" s="500"/>
      <c r="H74" s="500"/>
      <c r="I74" s="500"/>
      <c r="J74" s="500"/>
      <c r="K74" s="500"/>
      <c r="L74" s="500"/>
      <c r="M74" s="500"/>
      <c r="N74" s="500"/>
      <c r="O74" s="500"/>
      <c r="P74" s="500"/>
      <c r="Q74" s="500"/>
      <c r="R74" s="500"/>
      <c r="S74" s="500"/>
      <c r="T74" s="500"/>
      <c r="U74" s="500"/>
      <c r="V74" s="504"/>
      <c r="W74" s="506"/>
      <c r="X74" s="345" t="s">
        <v>196</v>
      </c>
      <c r="Y74" s="318" t="s">
        <v>186</v>
      </c>
      <c r="Z74" s="318" t="s">
        <v>178</v>
      </c>
      <c r="AA74" s="327" t="s">
        <v>200</v>
      </c>
      <c r="AB74" s="457"/>
      <c r="AC74" s="458"/>
      <c r="AD74" s="322">
        <f t="shared" si="1"/>
        <v>0</v>
      </c>
      <c r="AE74" s="500"/>
      <c r="AF74" s="500"/>
      <c r="AG74" s="532"/>
      <c r="AH74" s="500"/>
    </row>
    <row r="75" spans="1:34" s="380" customFormat="1" ht="27" x14ac:dyDescent="0.2">
      <c r="A75" s="307" t="s">
        <v>346</v>
      </c>
      <c r="B75" s="309" t="s">
        <v>262</v>
      </c>
      <c r="C75" s="306">
        <v>241</v>
      </c>
      <c r="D75" s="309" t="s">
        <v>245</v>
      </c>
      <c r="E75" s="306">
        <v>58</v>
      </c>
      <c r="F75" s="306">
        <v>182</v>
      </c>
      <c r="G75" s="306"/>
      <c r="H75" s="306"/>
      <c r="I75" s="306"/>
      <c r="J75" s="306"/>
      <c r="K75" s="306"/>
      <c r="L75" s="306"/>
      <c r="M75" s="306">
        <v>15</v>
      </c>
      <c r="N75" s="306">
        <v>4</v>
      </c>
      <c r="O75" s="306">
        <v>10</v>
      </c>
      <c r="P75" s="306"/>
      <c r="Q75" s="306" t="s">
        <v>20</v>
      </c>
      <c r="R75" s="306" t="s">
        <v>177</v>
      </c>
      <c r="S75" s="306" t="s">
        <v>178</v>
      </c>
      <c r="T75" s="306" t="s">
        <v>178</v>
      </c>
      <c r="U75" s="306" t="s">
        <v>181</v>
      </c>
      <c r="V75" s="309" t="s">
        <v>227</v>
      </c>
      <c r="W75" s="310">
        <v>0.71402012866499998</v>
      </c>
      <c r="X75" s="345" t="s">
        <v>179</v>
      </c>
      <c r="Y75" s="318" t="s">
        <v>180</v>
      </c>
      <c r="Z75" s="318" t="s">
        <v>181</v>
      </c>
      <c r="AA75" s="327"/>
      <c r="AB75" s="457"/>
      <c r="AC75" s="458"/>
      <c r="AD75" s="322">
        <f t="shared" si="1"/>
        <v>0</v>
      </c>
      <c r="AE75" s="306">
        <v>150</v>
      </c>
      <c r="AF75" s="306">
        <v>80</v>
      </c>
      <c r="AG75" s="379" t="s">
        <v>22</v>
      </c>
      <c r="AH75" s="306">
        <v>5</v>
      </c>
    </row>
    <row r="76" spans="1:34" s="380" customFormat="1" ht="13.5" x14ac:dyDescent="0.2">
      <c r="A76" s="512" t="s">
        <v>346</v>
      </c>
      <c r="B76" s="504" t="s">
        <v>262</v>
      </c>
      <c r="C76" s="500">
        <v>242</v>
      </c>
      <c r="D76" s="504" t="s">
        <v>245</v>
      </c>
      <c r="E76" s="500">
        <v>74</v>
      </c>
      <c r="F76" s="500">
        <v>232</v>
      </c>
      <c r="G76" s="500"/>
      <c r="H76" s="500"/>
      <c r="I76" s="500"/>
      <c r="J76" s="500"/>
      <c r="K76" s="500"/>
      <c r="L76" s="500"/>
      <c r="M76" s="500">
        <v>22</v>
      </c>
      <c r="N76" s="500">
        <v>4</v>
      </c>
      <c r="O76" s="500">
        <v>10</v>
      </c>
      <c r="P76" s="500"/>
      <c r="Q76" s="500" t="s">
        <v>20</v>
      </c>
      <c r="R76" s="500" t="s">
        <v>177</v>
      </c>
      <c r="S76" s="500" t="s">
        <v>181</v>
      </c>
      <c r="T76" s="500" t="s">
        <v>21</v>
      </c>
      <c r="U76" s="500" t="s">
        <v>21</v>
      </c>
      <c r="V76" s="504" t="s">
        <v>216</v>
      </c>
      <c r="W76" s="506">
        <v>1.7232489961999999</v>
      </c>
      <c r="X76" s="345" t="s">
        <v>179</v>
      </c>
      <c r="Y76" s="318" t="s">
        <v>186</v>
      </c>
      <c r="Z76" s="318" t="s">
        <v>178</v>
      </c>
      <c r="AA76" s="327"/>
      <c r="AB76" s="457"/>
      <c r="AC76" s="458"/>
      <c r="AD76" s="322">
        <f t="shared" si="1"/>
        <v>0</v>
      </c>
      <c r="AE76" s="500">
        <v>220</v>
      </c>
      <c r="AF76" s="500">
        <v>101</v>
      </c>
      <c r="AG76" s="530" t="s">
        <v>22</v>
      </c>
      <c r="AH76" s="500">
        <v>9</v>
      </c>
    </row>
    <row r="77" spans="1:34" s="380" customFormat="1" ht="36" x14ac:dyDescent="0.2">
      <c r="A77" s="511"/>
      <c r="B77" s="504"/>
      <c r="C77" s="500"/>
      <c r="D77" s="504"/>
      <c r="E77" s="500"/>
      <c r="F77" s="500"/>
      <c r="G77" s="500"/>
      <c r="H77" s="500"/>
      <c r="I77" s="500"/>
      <c r="J77" s="500"/>
      <c r="K77" s="500"/>
      <c r="L77" s="500"/>
      <c r="M77" s="500"/>
      <c r="N77" s="500"/>
      <c r="O77" s="500"/>
      <c r="P77" s="500"/>
      <c r="Q77" s="500"/>
      <c r="R77" s="500"/>
      <c r="S77" s="500"/>
      <c r="T77" s="500"/>
      <c r="U77" s="500"/>
      <c r="V77" s="504"/>
      <c r="W77" s="506"/>
      <c r="X77" s="345" t="s">
        <v>217</v>
      </c>
      <c r="Y77" s="318" t="s">
        <v>186</v>
      </c>
      <c r="Z77" s="318" t="s">
        <v>178</v>
      </c>
      <c r="AA77" s="327" t="s">
        <v>209</v>
      </c>
      <c r="AB77" s="457"/>
      <c r="AC77" s="458"/>
      <c r="AD77" s="365">
        <f t="shared" si="1"/>
        <v>0</v>
      </c>
      <c r="AE77" s="500"/>
      <c r="AF77" s="500"/>
      <c r="AG77" s="531"/>
      <c r="AH77" s="500"/>
    </row>
    <row r="78" spans="1:34" s="380" customFormat="1" ht="24" x14ac:dyDescent="0.2">
      <c r="A78" s="511"/>
      <c r="B78" s="504"/>
      <c r="C78" s="500"/>
      <c r="D78" s="504"/>
      <c r="E78" s="500"/>
      <c r="F78" s="500"/>
      <c r="G78" s="500"/>
      <c r="H78" s="500"/>
      <c r="I78" s="500"/>
      <c r="J78" s="500"/>
      <c r="K78" s="500"/>
      <c r="L78" s="500"/>
      <c r="M78" s="500"/>
      <c r="N78" s="500"/>
      <c r="O78" s="500"/>
      <c r="P78" s="500"/>
      <c r="Q78" s="500"/>
      <c r="R78" s="500"/>
      <c r="S78" s="500"/>
      <c r="T78" s="500"/>
      <c r="U78" s="500"/>
      <c r="V78" s="504"/>
      <c r="W78" s="506"/>
      <c r="X78" s="345" t="s">
        <v>196</v>
      </c>
      <c r="Y78" s="318" t="s">
        <v>186</v>
      </c>
      <c r="Z78" s="318" t="s">
        <v>178</v>
      </c>
      <c r="AA78" s="327"/>
      <c r="AB78" s="457"/>
      <c r="AC78" s="458"/>
      <c r="AD78" s="322">
        <f t="shared" si="1"/>
        <v>0</v>
      </c>
      <c r="AE78" s="500"/>
      <c r="AF78" s="500"/>
      <c r="AG78" s="532"/>
      <c r="AH78" s="500"/>
    </row>
    <row r="79" spans="1:34" s="380" customFormat="1" ht="27" x14ac:dyDescent="0.2">
      <c r="A79" s="307" t="s">
        <v>346</v>
      </c>
      <c r="B79" s="309" t="s">
        <v>262</v>
      </c>
      <c r="C79" s="306">
        <v>243</v>
      </c>
      <c r="D79" s="309" t="s">
        <v>245</v>
      </c>
      <c r="E79" s="306">
        <v>9</v>
      </c>
      <c r="F79" s="306">
        <v>28</v>
      </c>
      <c r="G79" s="306"/>
      <c r="H79" s="306"/>
      <c r="I79" s="306"/>
      <c r="J79" s="306"/>
      <c r="K79" s="306"/>
      <c r="L79" s="306"/>
      <c r="M79" s="306">
        <v>7</v>
      </c>
      <c r="N79" s="306">
        <v>2</v>
      </c>
      <c r="O79" s="306">
        <v>3</v>
      </c>
      <c r="P79" s="306"/>
      <c r="Q79" s="306" t="s">
        <v>181</v>
      </c>
      <c r="R79" s="306" t="s">
        <v>177</v>
      </c>
      <c r="S79" s="306" t="s">
        <v>178</v>
      </c>
      <c r="T79" s="306" t="s">
        <v>178</v>
      </c>
      <c r="U79" s="306" t="s">
        <v>181</v>
      </c>
      <c r="V79" s="309" t="s">
        <v>353</v>
      </c>
      <c r="W79" s="310"/>
      <c r="X79" s="345" t="s">
        <v>182</v>
      </c>
      <c r="Y79" s="318" t="s">
        <v>21</v>
      </c>
      <c r="Z79" s="318" t="s">
        <v>181</v>
      </c>
      <c r="AA79" s="327"/>
      <c r="AB79" s="457"/>
      <c r="AC79" s="458"/>
      <c r="AD79" s="322">
        <f t="shared" si="1"/>
        <v>0</v>
      </c>
      <c r="AE79" s="306">
        <v>21</v>
      </c>
      <c r="AF79" s="306">
        <v>13</v>
      </c>
      <c r="AG79" s="379" t="s">
        <v>22</v>
      </c>
      <c r="AH79" s="306">
        <v>5</v>
      </c>
    </row>
    <row r="80" spans="1:34" s="380" customFormat="1" ht="27" x14ac:dyDescent="0.2">
      <c r="A80" s="307" t="s">
        <v>346</v>
      </c>
      <c r="B80" s="309" t="s">
        <v>262</v>
      </c>
      <c r="C80" s="306">
        <v>244</v>
      </c>
      <c r="D80" s="309" t="s">
        <v>273</v>
      </c>
      <c r="E80" s="306">
        <v>7</v>
      </c>
      <c r="F80" s="306">
        <v>22</v>
      </c>
      <c r="G80" s="306"/>
      <c r="H80" s="306"/>
      <c r="I80" s="306"/>
      <c r="J80" s="306"/>
      <c r="K80" s="306"/>
      <c r="L80" s="306"/>
      <c r="M80" s="306">
        <v>4</v>
      </c>
      <c r="N80" s="306">
        <v>1</v>
      </c>
      <c r="O80" s="306">
        <v>3</v>
      </c>
      <c r="P80" s="306"/>
      <c r="Q80" s="306" t="s">
        <v>181</v>
      </c>
      <c r="R80" s="306" t="s">
        <v>177</v>
      </c>
      <c r="S80" s="306" t="s">
        <v>178</v>
      </c>
      <c r="T80" s="306" t="s">
        <v>178</v>
      </c>
      <c r="U80" s="306" t="s">
        <v>178</v>
      </c>
      <c r="V80" s="309" t="s">
        <v>353</v>
      </c>
      <c r="W80" s="310"/>
      <c r="X80" s="345" t="s">
        <v>182</v>
      </c>
      <c r="Y80" s="318" t="s">
        <v>21</v>
      </c>
      <c r="Z80" s="318" t="s">
        <v>181</v>
      </c>
      <c r="AA80" s="327"/>
      <c r="AB80" s="457"/>
      <c r="AC80" s="458"/>
      <c r="AD80" s="322">
        <f t="shared" si="1"/>
        <v>0</v>
      </c>
      <c r="AE80" s="306">
        <v>12</v>
      </c>
      <c r="AF80" s="306">
        <v>10</v>
      </c>
      <c r="AG80" s="379" t="s">
        <v>22</v>
      </c>
      <c r="AH80" s="306">
        <v>4</v>
      </c>
    </row>
    <row r="81" spans="1:34" s="380" customFormat="1" ht="27" x14ac:dyDescent="0.2">
      <c r="A81" s="307" t="s">
        <v>346</v>
      </c>
      <c r="B81" s="309" t="s">
        <v>262</v>
      </c>
      <c r="C81" s="306">
        <v>245</v>
      </c>
      <c r="D81" s="309" t="s">
        <v>36</v>
      </c>
      <c r="E81" s="306">
        <v>12</v>
      </c>
      <c r="F81" s="306">
        <v>38</v>
      </c>
      <c r="G81" s="306"/>
      <c r="H81" s="306"/>
      <c r="I81" s="306"/>
      <c r="J81" s="306"/>
      <c r="K81" s="306"/>
      <c r="L81" s="306"/>
      <c r="M81" s="306">
        <v>6</v>
      </c>
      <c r="N81" s="306">
        <v>2</v>
      </c>
      <c r="O81" s="306">
        <v>4</v>
      </c>
      <c r="P81" s="306"/>
      <c r="Q81" s="306" t="s">
        <v>181</v>
      </c>
      <c r="R81" s="306" t="s">
        <v>177</v>
      </c>
      <c r="S81" s="306" t="s">
        <v>178</v>
      </c>
      <c r="T81" s="306" t="s">
        <v>178</v>
      </c>
      <c r="U81" s="306" t="s">
        <v>178</v>
      </c>
      <c r="V81" s="309" t="s">
        <v>353</v>
      </c>
      <c r="W81" s="310">
        <v>1.26326068051E-2</v>
      </c>
      <c r="X81" s="345" t="s">
        <v>182</v>
      </c>
      <c r="Y81" s="318" t="s">
        <v>21</v>
      </c>
      <c r="Z81" s="318" t="s">
        <v>181</v>
      </c>
      <c r="AA81" s="327"/>
      <c r="AB81" s="457"/>
      <c r="AC81" s="458"/>
      <c r="AD81" s="322">
        <f t="shared" si="1"/>
        <v>0</v>
      </c>
      <c r="AE81" s="306">
        <v>24</v>
      </c>
      <c r="AF81" s="306">
        <v>17</v>
      </c>
      <c r="AG81" s="379" t="s">
        <v>22</v>
      </c>
      <c r="AH81" s="306">
        <v>4</v>
      </c>
    </row>
    <row r="82" spans="1:34" s="380" customFormat="1" ht="27" x14ac:dyDescent="0.2">
      <c r="A82" s="307" t="s">
        <v>346</v>
      </c>
      <c r="B82" s="309" t="s">
        <v>262</v>
      </c>
      <c r="C82" s="306">
        <v>246</v>
      </c>
      <c r="D82" s="309" t="s">
        <v>36</v>
      </c>
      <c r="E82" s="306">
        <v>14</v>
      </c>
      <c r="F82" s="306">
        <v>44</v>
      </c>
      <c r="G82" s="306"/>
      <c r="H82" s="306"/>
      <c r="I82" s="306"/>
      <c r="J82" s="306"/>
      <c r="K82" s="306"/>
      <c r="L82" s="306"/>
      <c r="M82" s="306">
        <v>6</v>
      </c>
      <c r="N82" s="306">
        <v>2</v>
      </c>
      <c r="O82" s="306">
        <v>5</v>
      </c>
      <c r="P82" s="306"/>
      <c r="Q82" s="306" t="s">
        <v>181</v>
      </c>
      <c r="R82" s="306" t="s">
        <v>177</v>
      </c>
      <c r="S82" s="306" t="s">
        <v>178</v>
      </c>
      <c r="T82" s="306" t="s">
        <v>178</v>
      </c>
      <c r="U82" s="306" t="s">
        <v>178</v>
      </c>
      <c r="V82" s="309" t="s">
        <v>353</v>
      </c>
      <c r="W82" s="310">
        <v>1.7365646160500001E-2</v>
      </c>
      <c r="X82" s="345" t="s">
        <v>182</v>
      </c>
      <c r="Y82" s="318" t="s">
        <v>21</v>
      </c>
      <c r="Z82" s="318" t="s">
        <v>181</v>
      </c>
      <c r="AA82" s="327"/>
      <c r="AB82" s="457"/>
      <c r="AC82" s="458"/>
      <c r="AD82" s="322">
        <f t="shared" si="1"/>
        <v>0</v>
      </c>
      <c r="AE82" s="306">
        <v>30</v>
      </c>
      <c r="AF82" s="306">
        <v>19</v>
      </c>
      <c r="AG82" s="379" t="s">
        <v>22</v>
      </c>
      <c r="AH82" s="306">
        <v>4</v>
      </c>
    </row>
    <row r="83" spans="1:34" s="380" customFormat="1" ht="27" x14ac:dyDescent="0.2">
      <c r="A83" s="307" t="s">
        <v>346</v>
      </c>
      <c r="B83" s="309" t="s">
        <v>262</v>
      </c>
      <c r="C83" s="306">
        <v>248</v>
      </c>
      <c r="D83" s="309" t="s">
        <v>36</v>
      </c>
      <c r="E83" s="306">
        <v>6</v>
      </c>
      <c r="F83" s="306">
        <v>19</v>
      </c>
      <c r="G83" s="306"/>
      <c r="H83" s="306"/>
      <c r="I83" s="306"/>
      <c r="J83" s="306"/>
      <c r="K83" s="306"/>
      <c r="L83" s="306"/>
      <c r="M83" s="306">
        <v>4</v>
      </c>
      <c r="N83" s="306">
        <v>2</v>
      </c>
      <c r="O83" s="306">
        <v>3</v>
      </c>
      <c r="P83" s="306"/>
      <c r="Q83" s="306" t="s">
        <v>181</v>
      </c>
      <c r="R83" s="306" t="s">
        <v>177</v>
      </c>
      <c r="S83" s="306" t="s">
        <v>178</v>
      </c>
      <c r="T83" s="306" t="s">
        <v>178</v>
      </c>
      <c r="U83" s="306" t="s">
        <v>178</v>
      </c>
      <c r="V83" s="309" t="s">
        <v>353</v>
      </c>
      <c r="W83" s="310"/>
      <c r="X83" s="345" t="s">
        <v>182</v>
      </c>
      <c r="Y83" s="318" t="s">
        <v>21</v>
      </c>
      <c r="Z83" s="318" t="s">
        <v>181</v>
      </c>
      <c r="AA83" s="327"/>
      <c r="AB83" s="457"/>
      <c r="AC83" s="458"/>
      <c r="AD83" s="322">
        <f t="shared" si="1"/>
        <v>0</v>
      </c>
      <c r="AE83" s="306">
        <v>12</v>
      </c>
      <c r="AF83" s="306">
        <v>9</v>
      </c>
      <c r="AG83" s="381" t="s">
        <v>22</v>
      </c>
      <c r="AH83" s="306">
        <v>4</v>
      </c>
    </row>
    <row r="84" spans="1:34" s="380" customFormat="1" ht="27" x14ac:dyDescent="0.2">
      <c r="A84" s="307" t="s">
        <v>346</v>
      </c>
      <c r="B84" s="309" t="s">
        <v>262</v>
      </c>
      <c r="C84" s="306">
        <v>249</v>
      </c>
      <c r="D84" s="309" t="s">
        <v>36</v>
      </c>
      <c r="E84" s="306">
        <v>5</v>
      </c>
      <c r="F84" s="306">
        <v>16</v>
      </c>
      <c r="G84" s="306"/>
      <c r="H84" s="306"/>
      <c r="I84" s="306"/>
      <c r="J84" s="306"/>
      <c r="K84" s="306"/>
      <c r="L84" s="306"/>
      <c r="M84" s="306">
        <v>3</v>
      </c>
      <c r="N84" s="306">
        <v>1</v>
      </c>
      <c r="O84" s="306">
        <v>2</v>
      </c>
      <c r="P84" s="306"/>
      <c r="Q84" s="306" t="s">
        <v>181</v>
      </c>
      <c r="R84" s="306" t="s">
        <v>177</v>
      </c>
      <c r="S84" s="306" t="s">
        <v>181</v>
      </c>
      <c r="T84" s="306" t="s">
        <v>178</v>
      </c>
      <c r="U84" s="306" t="s">
        <v>178</v>
      </c>
      <c r="V84" s="309" t="s">
        <v>353</v>
      </c>
      <c r="W84" s="310"/>
      <c r="X84" s="345" t="s">
        <v>182</v>
      </c>
      <c r="Y84" s="318" t="s">
        <v>21</v>
      </c>
      <c r="Z84" s="318" t="s">
        <v>181</v>
      </c>
      <c r="AA84" s="327"/>
      <c r="AB84" s="457"/>
      <c r="AC84" s="458"/>
      <c r="AD84" s="322">
        <f t="shared" si="1"/>
        <v>0</v>
      </c>
      <c r="AE84" s="306">
        <v>6</v>
      </c>
      <c r="AF84" s="306">
        <v>7</v>
      </c>
      <c r="AG84" s="379" t="s">
        <v>22</v>
      </c>
      <c r="AH84" s="306">
        <v>5</v>
      </c>
    </row>
    <row r="85" spans="1:34" s="380" customFormat="1" ht="27" x14ac:dyDescent="0.2">
      <c r="A85" s="307" t="s">
        <v>346</v>
      </c>
      <c r="B85" s="309" t="s">
        <v>262</v>
      </c>
      <c r="C85" s="306">
        <v>250</v>
      </c>
      <c r="D85" s="309" t="s">
        <v>256</v>
      </c>
      <c r="E85" s="306">
        <v>15</v>
      </c>
      <c r="F85" s="306">
        <v>47</v>
      </c>
      <c r="G85" s="306"/>
      <c r="H85" s="306"/>
      <c r="I85" s="306"/>
      <c r="J85" s="306"/>
      <c r="K85" s="306"/>
      <c r="L85" s="306"/>
      <c r="M85" s="306">
        <v>8</v>
      </c>
      <c r="N85" s="306">
        <v>1</v>
      </c>
      <c r="O85" s="306">
        <v>5</v>
      </c>
      <c r="P85" s="306"/>
      <c r="Q85" s="306" t="s">
        <v>21</v>
      </c>
      <c r="R85" s="306" t="s">
        <v>177</v>
      </c>
      <c r="S85" s="306" t="s">
        <v>178</v>
      </c>
      <c r="T85" s="306" t="s">
        <v>178</v>
      </c>
      <c r="U85" s="306" t="s">
        <v>178</v>
      </c>
      <c r="V85" s="309"/>
      <c r="W85" s="310"/>
      <c r="X85" s="345"/>
      <c r="Y85" s="318"/>
      <c r="Z85" s="318"/>
      <c r="AA85" s="327"/>
      <c r="AB85" s="322" t="s">
        <v>22</v>
      </c>
      <c r="AC85" s="438" t="s">
        <v>22</v>
      </c>
      <c r="AD85" s="322" t="s">
        <v>22</v>
      </c>
      <c r="AE85" s="306">
        <v>40</v>
      </c>
      <c r="AF85" s="306">
        <v>21</v>
      </c>
      <c r="AG85" s="282" t="s">
        <v>22</v>
      </c>
      <c r="AH85" s="306">
        <v>4</v>
      </c>
    </row>
    <row r="86" spans="1:34" s="380" customFormat="1" ht="27" x14ac:dyDescent="0.2">
      <c r="A86" s="307" t="s">
        <v>346</v>
      </c>
      <c r="B86" s="309" t="s">
        <v>262</v>
      </c>
      <c r="C86" s="306">
        <v>251</v>
      </c>
      <c r="D86" s="309" t="s">
        <v>256</v>
      </c>
      <c r="E86" s="306">
        <v>6</v>
      </c>
      <c r="F86" s="306">
        <v>19</v>
      </c>
      <c r="G86" s="306"/>
      <c r="H86" s="306"/>
      <c r="I86" s="306"/>
      <c r="J86" s="306"/>
      <c r="K86" s="306"/>
      <c r="L86" s="306"/>
      <c r="M86" s="306">
        <v>4</v>
      </c>
      <c r="N86" s="306">
        <v>2</v>
      </c>
      <c r="O86" s="306">
        <v>3</v>
      </c>
      <c r="P86" s="306"/>
      <c r="Q86" s="306" t="s">
        <v>181</v>
      </c>
      <c r="R86" s="306" t="s">
        <v>177</v>
      </c>
      <c r="S86" s="306" t="s">
        <v>178</v>
      </c>
      <c r="T86" s="306" t="s">
        <v>178</v>
      </c>
      <c r="U86" s="306" t="s">
        <v>181</v>
      </c>
      <c r="V86" s="309" t="s">
        <v>353</v>
      </c>
      <c r="W86" s="310"/>
      <c r="X86" s="345" t="s">
        <v>182</v>
      </c>
      <c r="Y86" s="318" t="s">
        <v>21</v>
      </c>
      <c r="Z86" s="318" t="s">
        <v>181</v>
      </c>
      <c r="AA86" s="327"/>
      <c r="AB86" s="457"/>
      <c r="AC86" s="458"/>
      <c r="AD86" s="322">
        <f t="shared" si="1"/>
        <v>0</v>
      </c>
      <c r="AE86" s="306">
        <v>12</v>
      </c>
      <c r="AF86" s="306">
        <v>9</v>
      </c>
      <c r="AG86" s="530" t="s">
        <v>22</v>
      </c>
      <c r="AH86" s="306">
        <v>5</v>
      </c>
    </row>
    <row r="87" spans="1:34" s="380" customFormat="1" ht="13.5" x14ac:dyDescent="0.2">
      <c r="A87" s="512" t="s">
        <v>346</v>
      </c>
      <c r="B87" s="504" t="s">
        <v>262</v>
      </c>
      <c r="C87" s="500">
        <v>252</v>
      </c>
      <c r="D87" s="504" t="s">
        <v>213</v>
      </c>
      <c r="E87" s="500">
        <v>109</v>
      </c>
      <c r="F87" s="500">
        <v>342</v>
      </c>
      <c r="G87" s="500"/>
      <c r="H87" s="500"/>
      <c r="I87" s="500"/>
      <c r="J87" s="500"/>
      <c r="K87" s="500"/>
      <c r="L87" s="500"/>
      <c r="M87" s="500">
        <v>28</v>
      </c>
      <c r="N87" s="500">
        <v>8</v>
      </c>
      <c r="O87" s="500">
        <v>16</v>
      </c>
      <c r="P87" s="500"/>
      <c r="Q87" s="500" t="s">
        <v>20</v>
      </c>
      <c r="R87" s="500" t="s">
        <v>177</v>
      </c>
      <c r="S87" s="500" t="s">
        <v>178</v>
      </c>
      <c r="T87" s="500" t="s">
        <v>181</v>
      </c>
      <c r="U87" s="500" t="s">
        <v>21</v>
      </c>
      <c r="V87" s="504" t="s">
        <v>278</v>
      </c>
      <c r="W87" s="506">
        <v>4.1267660468900003</v>
      </c>
      <c r="X87" s="345" t="s">
        <v>179</v>
      </c>
      <c r="Y87" s="318" t="s">
        <v>186</v>
      </c>
      <c r="Z87" s="318" t="s">
        <v>178</v>
      </c>
      <c r="AA87" s="327"/>
      <c r="AB87" s="457"/>
      <c r="AC87" s="458"/>
      <c r="AD87" s="322">
        <f t="shared" si="1"/>
        <v>0</v>
      </c>
      <c r="AE87" s="500">
        <v>448</v>
      </c>
      <c r="AF87" s="500">
        <v>149</v>
      </c>
      <c r="AG87" s="531"/>
      <c r="AH87" s="500">
        <v>7</v>
      </c>
    </row>
    <row r="88" spans="1:34" s="380" customFormat="1" ht="40.5" x14ac:dyDescent="0.2">
      <c r="A88" s="511"/>
      <c r="B88" s="504"/>
      <c r="C88" s="500"/>
      <c r="D88" s="504"/>
      <c r="E88" s="500"/>
      <c r="F88" s="500"/>
      <c r="G88" s="500"/>
      <c r="H88" s="500"/>
      <c r="I88" s="500"/>
      <c r="J88" s="500"/>
      <c r="K88" s="500"/>
      <c r="L88" s="500"/>
      <c r="M88" s="500"/>
      <c r="N88" s="500"/>
      <c r="O88" s="500"/>
      <c r="P88" s="500"/>
      <c r="Q88" s="500"/>
      <c r="R88" s="500"/>
      <c r="S88" s="500"/>
      <c r="T88" s="500"/>
      <c r="U88" s="500"/>
      <c r="V88" s="504"/>
      <c r="W88" s="506"/>
      <c r="X88" s="345" t="s">
        <v>217</v>
      </c>
      <c r="Y88" s="318" t="s">
        <v>186</v>
      </c>
      <c r="Z88" s="318" t="s">
        <v>178</v>
      </c>
      <c r="AA88" s="327" t="s">
        <v>200</v>
      </c>
      <c r="AB88" s="457"/>
      <c r="AC88" s="458"/>
      <c r="AD88" s="365">
        <f t="shared" si="1"/>
        <v>0</v>
      </c>
      <c r="AE88" s="500"/>
      <c r="AF88" s="500"/>
      <c r="AG88" s="531"/>
      <c r="AH88" s="500"/>
    </row>
    <row r="89" spans="1:34" s="380" customFormat="1" ht="24" x14ac:dyDescent="0.2">
      <c r="A89" s="511"/>
      <c r="B89" s="504"/>
      <c r="C89" s="500"/>
      <c r="D89" s="504"/>
      <c r="E89" s="500"/>
      <c r="F89" s="500"/>
      <c r="G89" s="500"/>
      <c r="H89" s="500"/>
      <c r="I89" s="500"/>
      <c r="J89" s="500"/>
      <c r="K89" s="500"/>
      <c r="L89" s="500"/>
      <c r="M89" s="500"/>
      <c r="N89" s="500"/>
      <c r="O89" s="500"/>
      <c r="P89" s="500"/>
      <c r="Q89" s="500"/>
      <c r="R89" s="500"/>
      <c r="S89" s="500"/>
      <c r="T89" s="500"/>
      <c r="U89" s="500"/>
      <c r="V89" s="504"/>
      <c r="W89" s="506"/>
      <c r="X89" s="345" t="s">
        <v>196</v>
      </c>
      <c r="Y89" s="318" t="s">
        <v>186</v>
      </c>
      <c r="Z89" s="318" t="s">
        <v>178</v>
      </c>
      <c r="AA89" s="327"/>
      <c r="AB89" s="457"/>
      <c r="AC89" s="458"/>
      <c r="AD89" s="322">
        <f t="shared" si="1"/>
        <v>0</v>
      </c>
      <c r="AE89" s="500"/>
      <c r="AF89" s="500"/>
      <c r="AG89" s="532"/>
      <c r="AH89" s="500"/>
    </row>
    <row r="90" spans="1:34" s="380" customFormat="1" ht="27" x14ac:dyDescent="0.2">
      <c r="A90" s="307" t="s">
        <v>346</v>
      </c>
      <c r="B90" s="309" t="s">
        <v>262</v>
      </c>
      <c r="C90" s="306">
        <v>253</v>
      </c>
      <c r="D90" s="309" t="s">
        <v>252</v>
      </c>
      <c r="E90" s="306">
        <v>34</v>
      </c>
      <c r="F90" s="306">
        <v>107</v>
      </c>
      <c r="G90" s="306"/>
      <c r="H90" s="306"/>
      <c r="I90" s="306"/>
      <c r="J90" s="306"/>
      <c r="K90" s="306"/>
      <c r="L90" s="306"/>
      <c r="M90" s="306">
        <v>22</v>
      </c>
      <c r="N90" s="306">
        <v>10</v>
      </c>
      <c r="O90" s="306">
        <v>5</v>
      </c>
      <c r="P90" s="306"/>
      <c r="Q90" s="306" t="s">
        <v>20</v>
      </c>
      <c r="R90" s="306" t="s">
        <v>177</v>
      </c>
      <c r="S90" s="306" t="s">
        <v>181</v>
      </c>
      <c r="T90" s="306" t="s">
        <v>178</v>
      </c>
      <c r="U90" s="306" t="s">
        <v>181</v>
      </c>
      <c r="V90" s="309" t="s">
        <v>354</v>
      </c>
      <c r="W90" s="310">
        <v>0.392242706858</v>
      </c>
      <c r="X90" s="345" t="s">
        <v>228</v>
      </c>
      <c r="Y90" s="318" t="s">
        <v>180</v>
      </c>
      <c r="Z90" s="318" t="s">
        <v>181</v>
      </c>
      <c r="AA90" s="327"/>
      <c r="AB90" s="457"/>
      <c r="AC90" s="458"/>
      <c r="AD90" s="322">
        <f t="shared" si="1"/>
        <v>0</v>
      </c>
      <c r="AE90" s="306">
        <v>110</v>
      </c>
      <c r="AF90" s="306">
        <v>47</v>
      </c>
      <c r="AG90" s="379" t="s">
        <v>22</v>
      </c>
      <c r="AH90" s="306">
        <v>6</v>
      </c>
    </row>
    <row r="91" spans="1:34" s="380" customFormat="1" ht="27" x14ac:dyDescent="0.2">
      <c r="A91" s="307" t="s">
        <v>346</v>
      </c>
      <c r="B91" s="309" t="s">
        <v>262</v>
      </c>
      <c r="C91" s="306">
        <v>254</v>
      </c>
      <c r="D91" s="309" t="s">
        <v>252</v>
      </c>
      <c r="E91" s="306">
        <v>35</v>
      </c>
      <c r="F91" s="306">
        <v>110</v>
      </c>
      <c r="G91" s="306"/>
      <c r="H91" s="306"/>
      <c r="I91" s="306"/>
      <c r="J91" s="306"/>
      <c r="K91" s="306"/>
      <c r="L91" s="306"/>
      <c r="M91" s="306">
        <v>23</v>
      </c>
      <c r="N91" s="306">
        <v>4</v>
      </c>
      <c r="O91" s="306">
        <v>5</v>
      </c>
      <c r="P91" s="306"/>
      <c r="Q91" s="306" t="s">
        <v>20</v>
      </c>
      <c r="R91" s="306" t="s">
        <v>177</v>
      </c>
      <c r="S91" s="306" t="s">
        <v>178</v>
      </c>
      <c r="T91" s="306" t="s">
        <v>178</v>
      </c>
      <c r="U91" s="306" t="s">
        <v>181</v>
      </c>
      <c r="V91" s="309" t="s">
        <v>354</v>
      </c>
      <c r="W91" s="310">
        <v>0.43493847291299997</v>
      </c>
      <c r="X91" s="345" t="s">
        <v>228</v>
      </c>
      <c r="Y91" s="318" t="s">
        <v>180</v>
      </c>
      <c r="Z91" s="318" t="s">
        <v>181</v>
      </c>
      <c r="AA91" s="327"/>
      <c r="AB91" s="457"/>
      <c r="AC91" s="458"/>
      <c r="AD91" s="322">
        <f t="shared" si="1"/>
        <v>0</v>
      </c>
      <c r="AE91" s="306">
        <v>115</v>
      </c>
      <c r="AF91" s="306">
        <v>48</v>
      </c>
      <c r="AG91" s="379" t="s">
        <v>22</v>
      </c>
      <c r="AH91" s="306">
        <v>5</v>
      </c>
    </row>
    <row r="92" spans="1:34" s="380" customFormat="1" ht="27" x14ac:dyDescent="0.2">
      <c r="A92" s="307" t="s">
        <v>346</v>
      </c>
      <c r="B92" s="309" t="s">
        <v>262</v>
      </c>
      <c r="C92" s="306">
        <v>255</v>
      </c>
      <c r="D92" s="309" t="s">
        <v>252</v>
      </c>
      <c r="E92" s="306">
        <v>49</v>
      </c>
      <c r="F92" s="306">
        <v>154</v>
      </c>
      <c r="G92" s="306"/>
      <c r="H92" s="306"/>
      <c r="I92" s="306"/>
      <c r="J92" s="306"/>
      <c r="K92" s="306"/>
      <c r="L92" s="306"/>
      <c r="M92" s="306">
        <v>28</v>
      </c>
      <c r="N92" s="306">
        <v>7</v>
      </c>
      <c r="O92" s="306">
        <v>6</v>
      </c>
      <c r="P92" s="306"/>
      <c r="Q92" s="306" t="s">
        <v>20</v>
      </c>
      <c r="R92" s="306" t="s">
        <v>177</v>
      </c>
      <c r="S92" s="306" t="s">
        <v>178</v>
      </c>
      <c r="T92" s="306" t="s">
        <v>181</v>
      </c>
      <c r="U92" s="306" t="s">
        <v>21</v>
      </c>
      <c r="V92" s="309" t="s">
        <v>227</v>
      </c>
      <c r="W92" s="310">
        <v>0.89646455983499995</v>
      </c>
      <c r="X92" s="345" t="s">
        <v>231</v>
      </c>
      <c r="Y92" s="318"/>
      <c r="Z92" s="318" t="s">
        <v>178</v>
      </c>
      <c r="AA92" s="327" t="s">
        <v>232</v>
      </c>
      <c r="AB92" s="457"/>
      <c r="AC92" s="458"/>
      <c r="AD92" s="365">
        <f t="shared" si="1"/>
        <v>0</v>
      </c>
      <c r="AE92" s="306">
        <v>168</v>
      </c>
      <c r="AF92" s="306">
        <v>67</v>
      </c>
      <c r="AG92" s="381" t="s">
        <v>22</v>
      </c>
      <c r="AH92" s="306">
        <v>7</v>
      </c>
    </row>
    <row r="93" spans="1:34" s="380" customFormat="1" ht="27" x14ac:dyDescent="0.2">
      <c r="A93" s="307" t="s">
        <v>346</v>
      </c>
      <c r="B93" s="309" t="s">
        <v>262</v>
      </c>
      <c r="C93" s="306">
        <v>257</v>
      </c>
      <c r="D93" s="309" t="s">
        <v>266</v>
      </c>
      <c r="E93" s="306">
        <v>43</v>
      </c>
      <c r="F93" s="306">
        <v>135</v>
      </c>
      <c r="G93" s="306"/>
      <c r="H93" s="306"/>
      <c r="I93" s="306"/>
      <c r="J93" s="306"/>
      <c r="K93" s="306"/>
      <c r="L93" s="306"/>
      <c r="M93" s="306">
        <v>15</v>
      </c>
      <c r="N93" s="306">
        <v>1</v>
      </c>
      <c r="O93" s="306">
        <v>11</v>
      </c>
      <c r="P93" s="306"/>
      <c r="Q93" s="306" t="s">
        <v>21</v>
      </c>
      <c r="R93" s="306" t="s">
        <v>177</v>
      </c>
      <c r="S93" s="306" t="s">
        <v>178</v>
      </c>
      <c r="T93" s="306" t="s">
        <v>178</v>
      </c>
      <c r="U93" s="306" t="s">
        <v>178</v>
      </c>
      <c r="V93" s="309" t="s">
        <v>353</v>
      </c>
      <c r="W93" s="310">
        <v>0.43153376884900002</v>
      </c>
      <c r="X93" s="345" t="s">
        <v>179</v>
      </c>
      <c r="Y93" s="318" t="s">
        <v>180</v>
      </c>
      <c r="Z93" s="318" t="s">
        <v>21</v>
      </c>
      <c r="AA93" s="327"/>
      <c r="AB93" s="457"/>
      <c r="AC93" s="458"/>
      <c r="AD93" s="322">
        <f t="shared" si="1"/>
        <v>0</v>
      </c>
      <c r="AE93" s="306">
        <v>165</v>
      </c>
      <c r="AF93" s="306">
        <v>59</v>
      </c>
      <c r="AG93" s="379" t="s">
        <v>22</v>
      </c>
      <c r="AH93" s="306">
        <v>4</v>
      </c>
    </row>
    <row r="94" spans="1:34" s="380" customFormat="1" ht="13.5" x14ac:dyDescent="0.2">
      <c r="A94" s="512" t="s">
        <v>346</v>
      </c>
      <c r="B94" s="504" t="s">
        <v>262</v>
      </c>
      <c r="C94" s="500">
        <v>258</v>
      </c>
      <c r="D94" s="504" t="s">
        <v>155</v>
      </c>
      <c r="E94" s="500">
        <v>109</v>
      </c>
      <c r="F94" s="500">
        <v>342</v>
      </c>
      <c r="G94" s="500"/>
      <c r="H94" s="500"/>
      <c r="I94" s="500"/>
      <c r="J94" s="500"/>
      <c r="K94" s="500"/>
      <c r="L94" s="500"/>
      <c r="M94" s="500">
        <v>28</v>
      </c>
      <c r="N94" s="500">
        <v>4</v>
      </c>
      <c r="O94" s="500">
        <v>16</v>
      </c>
      <c r="P94" s="500"/>
      <c r="Q94" s="500" t="s">
        <v>20</v>
      </c>
      <c r="R94" s="500" t="s">
        <v>177</v>
      </c>
      <c r="S94" s="500" t="s">
        <v>178</v>
      </c>
      <c r="T94" s="500" t="s">
        <v>21</v>
      </c>
      <c r="U94" s="500" t="s">
        <v>21</v>
      </c>
      <c r="V94" s="504" t="s">
        <v>216</v>
      </c>
      <c r="W94" s="506">
        <v>4.5525700659100004</v>
      </c>
      <c r="X94" s="345" t="s">
        <v>179</v>
      </c>
      <c r="Y94" s="318" t="s">
        <v>186</v>
      </c>
      <c r="Z94" s="318" t="s">
        <v>178</v>
      </c>
      <c r="AA94" s="327"/>
      <c r="AB94" s="457"/>
      <c r="AC94" s="458"/>
      <c r="AD94" s="322">
        <f t="shared" si="1"/>
        <v>0</v>
      </c>
      <c r="AE94" s="500">
        <v>448</v>
      </c>
      <c r="AF94" s="500">
        <v>149</v>
      </c>
      <c r="AG94" s="530" t="s">
        <v>22</v>
      </c>
      <c r="AH94" s="500">
        <v>8</v>
      </c>
    </row>
    <row r="95" spans="1:34" s="380" customFormat="1" ht="40.5" x14ac:dyDescent="0.2">
      <c r="A95" s="511"/>
      <c r="B95" s="504"/>
      <c r="C95" s="500"/>
      <c r="D95" s="504"/>
      <c r="E95" s="500"/>
      <c r="F95" s="500"/>
      <c r="G95" s="500"/>
      <c r="H95" s="500"/>
      <c r="I95" s="500"/>
      <c r="J95" s="500"/>
      <c r="K95" s="500"/>
      <c r="L95" s="500"/>
      <c r="M95" s="500"/>
      <c r="N95" s="500"/>
      <c r="O95" s="500"/>
      <c r="P95" s="500"/>
      <c r="Q95" s="500"/>
      <c r="R95" s="500"/>
      <c r="S95" s="500"/>
      <c r="T95" s="500"/>
      <c r="U95" s="500"/>
      <c r="V95" s="504"/>
      <c r="W95" s="506"/>
      <c r="X95" s="345" t="s">
        <v>217</v>
      </c>
      <c r="Y95" s="318" t="s">
        <v>186</v>
      </c>
      <c r="Z95" s="318" t="s">
        <v>178</v>
      </c>
      <c r="AA95" s="327" t="s">
        <v>200</v>
      </c>
      <c r="AB95" s="457"/>
      <c r="AC95" s="458"/>
      <c r="AD95" s="365">
        <f t="shared" si="1"/>
        <v>0</v>
      </c>
      <c r="AE95" s="500"/>
      <c r="AF95" s="500"/>
      <c r="AG95" s="531"/>
      <c r="AH95" s="500"/>
    </row>
    <row r="96" spans="1:34" s="380" customFormat="1" ht="24" x14ac:dyDescent="0.2">
      <c r="A96" s="511"/>
      <c r="B96" s="504"/>
      <c r="C96" s="500"/>
      <c r="D96" s="504"/>
      <c r="E96" s="500"/>
      <c r="F96" s="500"/>
      <c r="G96" s="500"/>
      <c r="H96" s="500"/>
      <c r="I96" s="500"/>
      <c r="J96" s="500"/>
      <c r="K96" s="500"/>
      <c r="L96" s="500"/>
      <c r="M96" s="500"/>
      <c r="N96" s="500"/>
      <c r="O96" s="500"/>
      <c r="P96" s="500"/>
      <c r="Q96" s="500"/>
      <c r="R96" s="500"/>
      <c r="S96" s="500"/>
      <c r="T96" s="500"/>
      <c r="U96" s="500"/>
      <c r="V96" s="504"/>
      <c r="W96" s="506"/>
      <c r="X96" s="345" t="s">
        <v>196</v>
      </c>
      <c r="Y96" s="318" t="s">
        <v>186</v>
      </c>
      <c r="Z96" s="318" t="s">
        <v>178</v>
      </c>
      <c r="AA96" s="327"/>
      <c r="AB96" s="457"/>
      <c r="AC96" s="458"/>
      <c r="AD96" s="322">
        <f t="shared" si="1"/>
        <v>0</v>
      </c>
      <c r="AE96" s="500"/>
      <c r="AF96" s="500"/>
      <c r="AG96" s="532"/>
      <c r="AH96" s="500"/>
    </row>
    <row r="97" spans="1:34" s="380" customFormat="1" ht="27" x14ac:dyDescent="0.2">
      <c r="A97" s="307" t="s">
        <v>346</v>
      </c>
      <c r="B97" s="309" t="s">
        <v>262</v>
      </c>
      <c r="C97" s="306">
        <v>259</v>
      </c>
      <c r="D97" s="309" t="s">
        <v>190</v>
      </c>
      <c r="E97" s="306">
        <v>62</v>
      </c>
      <c r="F97" s="306">
        <v>195</v>
      </c>
      <c r="G97" s="306"/>
      <c r="H97" s="306"/>
      <c r="I97" s="306"/>
      <c r="J97" s="306"/>
      <c r="K97" s="306"/>
      <c r="L97" s="306"/>
      <c r="M97" s="306">
        <v>20</v>
      </c>
      <c r="N97" s="306">
        <v>4</v>
      </c>
      <c r="O97" s="306">
        <v>10</v>
      </c>
      <c r="P97" s="306"/>
      <c r="Q97" s="306" t="s">
        <v>20</v>
      </c>
      <c r="R97" s="306" t="s">
        <v>177</v>
      </c>
      <c r="S97" s="306" t="s">
        <v>181</v>
      </c>
      <c r="T97" s="306" t="s">
        <v>181</v>
      </c>
      <c r="U97" s="306" t="s">
        <v>181</v>
      </c>
      <c r="V97" s="309" t="s">
        <v>353</v>
      </c>
      <c r="W97" s="310">
        <v>1.2100953696200001</v>
      </c>
      <c r="X97" s="345" t="s">
        <v>179</v>
      </c>
      <c r="Y97" s="318" t="s">
        <v>180</v>
      </c>
      <c r="Z97" s="318" t="s">
        <v>181</v>
      </c>
      <c r="AA97" s="327"/>
      <c r="AB97" s="457"/>
      <c r="AC97" s="458"/>
      <c r="AD97" s="322">
        <f t="shared" si="1"/>
        <v>0</v>
      </c>
      <c r="AE97" s="306">
        <v>200</v>
      </c>
      <c r="AF97" s="306">
        <v>85</v>
      </c>
      <c r="AG97" s="379" t="s">
        <v>22</v>
      </c>
      <c r="AH97" s="306">
        <v>7</v>
      </c>
    </row>
    <row r="98" spans="1:34" s="380" customFormat="1" ht="27" x14ac:dyDescent="0.2">
      <c r="A98" s="307" t="s">
        <v>346</v>
      </c>
      <c r="B98" s="309" t="s">
        <v>262</v>
      </c>
      <c r="C98" s="306">
        <v>260</v>
      </c>
      <c r="D98" s="309" t="s">
        <v>190</v>
      </c>
      <c r="E98" s="306">
        <v>48</v>
      </c>
      <c r="F98" s="306">
        <v>151</v>
      </c>
      <c r="G98" s="306"/>
      <c r="H98" s="306"/>
      <c r="I98" s="306"/>
      <c r="J98" s="306"/>
      <c r="K98" s="306"/>
      <c r="L98" s="306"/>
      <c r="M98" s="306">
        <v>24</v>
      </c>
      <c r="N98" s="306">
        <v>2</v>
      </c>
      <c r="O98" s="306">
        <v>9</v>
      </c>
      <c r="P98" s="306"/>
      <c r="Q98" s="306" t="s">
        <v>20</v>
      </c>
      <c r="R98" s="306" t="s">
        <v>177</v>
      </c>
      <c r="S98" s="306" t="s">
        <v>181</v>
      </c>
      <c r="T98" s="306" t="s">
        <v>178</v>
      </c>
      <c r="U98" s="306" t="s">
        <v>178</v>
      </c>
      <c r="V98" s="309" t="s">
        <v>353</v>
      </c>
      <c r="W98" s="310">
        <v>0.86354575536</v>
      </c>
      <c r="X98" s="345" t="s">
        <v>179</v>
      </c>
      <c r="Y98" s="318" t="s">
        <v>180</v>
      </c>
      <c r="Z98" s="318" t="s">
        <v>181</v>
      </c>
      <c r="AA98" s="327"/>
      <c r="AB98" s="457"/>
      <c r="AC98" s="458"/>
      <c r="AD98" s="322">
        <f t="shared" si="1"/>
        <v>0</v>
      </c>
      <c r="AE98" s="306">
        <v>216</v>
      </c>
      <c r="AF98" s="306">
        <v>66</v>
      </c>
      <c r="AG98" s="379" t="s">
        <v>22</v>
      </c>
      <c r="AH98" s="306">
        <v>5</v>
      </c>
    </row>
    <row r="99" spans="1:34" s="380" customFormat="1" ht="27" x14ac:dyDescent="0.2">
      <c r="A99" s="307" t="s">
        <v>346</v>
      </c>
      <c r="B99" s="309" t="s">
        <v>262</v>
      </c>
      <c r="C99" s="306">
        <v>261</v>
      </c>
      <c r="D99" s="309" t="s">
        <v>155</v>
      </c>
      <c r="E99" s="306">
        <v>8</v>
      </c>
      <c r="F99" s="306">
        <v>25</v>
      </c>
      <c r="G99" s="306"/>
      <c r="H99" s="306"/>
      <c r="I99" s="306"/>
      <c r="J99" s="306"/>
      <c r="K99" s="306"/>
      <c r="L99" s="306"/>
      <c r="M99" s="306">
        <v>4</v>
      </c>
      <c r="N99" s="306">
        <v>2</v>
      </c>
      <c r="O99" s="306">
        <v>2</v>
      </c>
      <c r="P99" s="306"/>
      <c r="Q99" s="306" t="s">
        <v>181</v>
      </c>
      <c r="R99" s="306" t="s">
        <v>177</v>
      </c>
      <c r="S99" s="306" t="s">
        <v>178</v>
      </c>
      <c r="T99" s="306" t="s">
        <v>178</v>
      </c>
      <c r="U99" s="306" t="s">
        <v>178</v>
      </c>
      <c r="V99" s="309" t="s">
        <v>353</v>
      </c>
      <c r="W99" s="310"/>
      <c r="X99" s="345" t="s">
        <v>182</v>
      </c>
      <c r="Y99" s="318" t="s">
        <v>21</v>
      </c>
      <c r="Z99" s="318" t="s">
        <v>178</v>
      </c>
      <c r="AA99" s="327"/>
      <c r="AB99" s="457"/>
      <c r="AC99" s="458"/>
      <c r="AD99" s="322">
        <f t="shared" si="1"/>
        <v>0</v>
      </c>
      <c r="AE99" s="306">
        <v>8</v>
      </c>
      <c r="AF99" s="306">
        <v>11</v>
      </c>
      <c r="AG99" s="379" t="s">
        <v>22</v>
      </c>
      <c r="AH99" s="306">
        <v>4</v>
      </c>
    </row>
    <row r="100" spans="1:34" s="380" customFormat="1" ht="13.5" x14ac:dyDescent="0.2">
      <c r="A100" s="512" t="s">
        <v>346</v>
      </c>
      <c r="B100" s="504" t="s">
        <v>262</v>
      </c>
      <c r="C100" s="500">
        <v>262</v>
      </c>
      <c r="D100" s="504" t="s">
        <v>155</v>
      </c>
      <c r="E100" s="500">
        <v>55</v>
      </c>
      <c r="F100" s="500">
        <v>173</v>
      </c>
      <c r="G100" s="500"/>
      <c r="H100" s="500"/>
      <c r="I100" s="500"/>
      <c r="J100" s="500"/>
      <c r="K100" s="500"/>
      <c r="L100" s="500"/>
      <c r="M100" s="500">
        <v>26</v>
      </c>
      <c r="N100" s="500">
        <v>13</v>
      </c>
      <c r="O100" s="500">
        <v>11</v>
      </c>
      <c r="P100" s="500"/>
      <c r="Q100" s="500" t="s">
        <v>20</v>
      </c>
      <c r="R100" s="500" t="s">
        <v>177</v>
      </c>
      <c r="S100" s="500" t="s">
        <v>181</v>
      </c>
      <c r="T100" s="500" t="s">
        <v>181</v>
      </c>
      <c r="U100" s="500" t="s">
        <v>181</v>
      </c>
      <c r="V100" s="504" t="s">
        <v>353</v>
      </c>
      <c r="W100" s="506">
        <v>1.13866954601</v>
      </c>
      <c r="X100" s="345" t="s">
        <v>179</v>
      </c>
      <c r="Y100" s="318" t="s">
        <v>180</v>
      </c>
      <c r="Z100" s="318" t="s">
        <v>181</v>
      </c>
      <c r="AA100" s="327"/>
      <c r="AB100" s="457"/>
      <c r="AC100" s="458"/>
      <c r="AD100" s="322">
        <f t="shared" si="1"/>
        <v>0</v>
      </c>
      <c r="AE100" s="500">
        <v>286</v>
      </c>
      <c r="AF100" s="500">
        <v>76</v>
      </c>
      <c r="AG100" s="533" t="s">
        <v>22</v>
      </c>
      <c r="AH100" s="500">
        <v>7</v>
      </c>
    </row>
    <row r="101" spans="1:34" s="380" customFormat="1" ht="40.5" x14ac:dyDescent="0.2">
      <c r="A101" s="511"/>
      <c r="B101" s="504"/>
      <c r="C101" s="500"/>
      <c r="D101" s="504"/>
      <c r="E101" s="500"/>
      <c r="F101" s="500"/>
      <c r="G101" s="500"/>
      <c r="H101" s="500"/>
      <c r="I101" s="500"/>
      <c r="J101" s="500"/>
      <c r="K101" s="500"/>
      <c r="L101" s="500"/>
      <c r="M101" s="500"/>
      <c r="N101" s="500"/>
      <c r="O101" s="500"/>
      <c r="P101" s="500"/>
      <c r="Q101" s="500"/>
      <c r="R101" s="500"/>
      <c r="S101" s="500"/>
      <c r="T101" s="500"/>
      <c r="U101" s="500"/>
      <c r="V101" s="504"/>
      <c r="W101" s="506"/>
      <c r="X101" s="345" t="s">
        <v>196</v>
      </c>
      <c r="Y101" s="318" t="s">
        <v>180</v>
      </c>
      <c r="Z101" s="318" t="s">
        <v>181</v>
      </c>
      <c r="AA101" s="327" t="s">
        <v>200</v>
      </c>
      <c r="AB101" s="457"/>
      <c r="AC101" s="458"/>
      <c r="AD101" s="322">
        <f t="shared" si="1"/>
        <v>0</v>
      </c>
      <c r="AE101" s="500"/>
      <c r="AF101" s="500"/>
      <c r="AG101" s="532"/>
      <c r="AH101" s="500"/>
    </row>
    <row r="102" spans="1:34" s="380" customFormat="1" ht="27" x14ac:dyDescent="0.2">
      <c r="A102" s="307" t="s">
        <v>346</v>
      </c>
      <c r="B102" s="309" t="s">
        <v>262</v>
      </c>
      <c r="C102" s="306">
        <v>263</v>
      </c>
      <c r="D102" s="309" t="s">
        <v>155</v>
      </c>
      <c r="E102" s="306">
        <v>12</v>
      </c>
      <c r="F102" s="306">
        <v>38</v>
      </c>
      <c r="G102" s="306"/>
      <c r="H102" s="306"/>
      <c r="I102" s="306"/>
      <c r="J102" s="306"/>
      <c r="K102" s="306"/>
      <c r="L102" s="306"/>
      <c r="M102" s="306">
        <v>7</v>
      </c>
      <c r="N102" s="306">
        <v>2</v>
      </c>
      <c r="O102" s="306">
        <v>5</v>
      </c>
      <c r="P102" s="306"/>
      <c r="Q102" s="306" t="s">
        <v>181</v>
      </c>
      <c r="R102" s="306" t="s">
        <v>177</v>
      </c>
      <c r="S102" s="306" t="s">
        <v>178</v>
      </c>
      <c r="T102" s="306" t="s">
        <v>178</v>
      </c>
      <c r="U102" s="306" t="s">
        <v>178</v>
      </c>
      <c r="V102" s="309" t="s">
        <v>353</v>
      </c>
      <c r="W102" s="310">
        <v>1.47380412726E-2</v>
      </c>
      <c r="X102" s="345" t="s">
        <v>182</v>
      </c>
      <c r="Y102" s="318" t="s">
        <v>21</v>
      </c>
      <c r="Z102" s="318" t="s">
        <v>178</v>
      </c>
      <c r="AA102" s="327"/>
      <c r="AB102" s="457"/>
      <c r="AC102" s="458"/>
      <c r="AD102" s="322">
        <f t="shared" si="1"/>
        <v>0</v>
      </c>
      <c r="AE102" s="306">
        <v>35</v>
      </c>
      <c r="AF102" s="306">
        <v>17</v>
      </c>
      <c r="AG102" s="379" t="s">
        <v>22</v>
      </c>
      <c r="AH102" s="306">
        <v>4</v>
      </c>
    </row>
    <row r="103" spans="1:34" s="380" customFormat="1" ht="27" x14ac:dyDescent="0.2">
      <c r="A103" s="307" t="s">
        <v>346</v>
      </c>
      <c r="B103" s="309" t="s">
        <v>262</v>
      </c>
      <c r="C103" s="306">
        <v>264</v>
      </c>
      <c r="D103" s="309" t="s">
        <v>155</v>
      </c>
      <c r="E103" s="306">
        <v>12</v>
      </c>
      <c r="F103" s="306">
        <v>38</v>
      </c>
      <c r="G103" s="306"/>
      <c r="H103" s="306"/>
      <c r="I103" s="306"/>
      <c r="J103" s="306"/>
      <c r="K103" s="306"/>
      <c r="L103" s="306"/>
      <c r="M103" s="306">
        <v>7</v>
      </c>
      <c r="N103" s="306">
        <v>2</v>
      </c>
      <c r="O103" s="306">
        <v>4</v>
      </c>
      <c r="P103" s="306"/>
      <c r="Q103" s="306" t="s">
        <v>181</v>
      </c>
      <c r="R103" s="306" t="s">
        <v>177</v>
      </c>
      <c r="S103" s="306" t="s">
        <v>178</v>
      </c>
      <c r="T103" s="306" t="s">
        <v>178</v>
      </c>
      <c r="U103" s="306" t="s">
        <v>178</v>
      </c>
      <c r="V103" s="309" t="s">
        <v>353</v>
      </c>
      <c r="W103" s="310">
        <v>1.47380412726E-2</v>
      </c>
      <c r="X103" s="345" t="s">
        <v>182</v>
      </c>
      <c r="Y103" s="318" t="s">
        <v>21</v>
      </c>
      <c r="Z103" s="318" t="s">
        <v>178</v>
      </c>
      <c r="AA103" s="327"/>
      <c r="AB103" s="457"/>
      <c r="AC103" s="458"/>
      <c r="AD103" s="322">
        <f t="shared" si="1"/>
        <v>0</v>
      </c>
      <c r="AE103" s="306">
        <v>28</v>
      </c>
      <c r="AF103" s="306">
        <v>17</v>
      </c>
      <c r="AG103" s="379" t="s">
        <v>22</v>
      </c>
      <c r="AH103" s="306">
        <v>4</v>
      </c>
    </row>
    <row r="104" spans="1:34" s="380" customFormat="1" ht="27" x14ac:dyDescent="0.2">
      <c r="A104" s="307" t="s">
        <v>346</v>
      </c>
      <c r="B104" s="309" t="s">
        <v>262</v>
      </c>
      <c r="C104" s="306">
        <v>265</v>
      </c>
      <c r="D104" s="309" t="s">
        <v>279</v>
      </c>
      <c r="E104" s="306">
        <v>30</v>
      </c>
      <c r="F104" s="306">
        <v>94</v>
      </c>
      <c r="G104" s="306"/>
      <c r="H104" s="306"/>
      <c r="I104" s="306"/>
      <c r="J104" s="306"/>
      <c r="K104" s="306"/>
      <c r="L104" s="306"/>
      <c r="M104" s="306">
        <v>8</v>
      </c>
      <c r="N104" s="306">
        <v>2</v>
      </c>
      <c r="O104" s="306">
        <v>9</v>
      </c>
      <c r="P104" s="306"/>
      <c r="Q104" s="306" t="s">
        <v>20</v>
      </c>
      <c r="R104" s="306" t="s">
        <v>210</v>
      </c>
      <c r="S104" s="306" t="s">
        <v>181</v>
      </c>
      <c r="T104" s="306" t="s">
        <v>181</v>
      </c>
      <c r="U104" s="306" t="s">
        <v>181</v>
      </c>
      <c r="V104" s="309" t="s">
        <v>258</v>
      </c>
      <c r="W104" s="310">
        <v>0.110510935841</v>
      </c>
      <c r="X104" s="377" t="s">
        <v>214</v>
      </c>
      <c r="Y104" s="318"/>
      <c r="Z104" s="318">
        <v>1</v>
      </c>
      <c r="AA104" s="327"/>
      <c r="AB104" s="457"/>
      <c r="AC104" s="458"/>
      <c r="AD104" s="365">
        <f t="shared" si="1"/>
        <v>0</v>
      </c>
      <c r="AE104" s="306">
        <v>72</v>
      </c>
      <c r="AF104" s="306">
        <v>41</v>
      </c>
      <c r="AG104" s="459"/>
      <c r="AH104" s="306">
        <v>8</v>
      </c>
    </row>
    <row r="105" spans="1:34" s="380" customFormat="1" ht="13.5" x14ac:dyDescent="0.2">
      <c r="A105" s="512" t="s">
        <v>346</v>
      </c>
      <c r="B105" s="504" t="s">
        <v>262</v>
      </c>
      <c r="C105" s="500">
        <v>266</v>
      </c>
      <c r="D105" s="504" t="s">
        <v>155</v>
      </c>
      <c r="E105" s="500">
        <v>63</v>
      </c>
      <c r="F105" s="500">
        <v>198</v>
      </c>
      <c r="G105" s="500"/>
      <c r="H105" s="500"/>
      <c r="I105" s="500"/>
      <c r="J105" s="500"/>
      <c r="K105" s="500"/>
      <c r="L105" s="500"/>
      <c r="M105" s="500">
        <v>19</v>
      </c>
      <c r="N105" s="500">
        <v>3</v>
      </c>
      <c r="O105" s="500">
        <v>10</v>
      </c>
      <c r="P105" s="500"/>
      <c r="Q105" s="500" t="s">
        <v>20</v>
      </c>
      <c r="R105" s="500" t="s">
        <v>177</v>
      </c>
      <c r="S105" s="500" t="s">
        <v>178</v>
      </c>
      <c r="T105" s="500" t="s">
        <v>181</v>
      </c>
      <c r="U105" s="500" t="s">
        <v>181</v>
      </c>
      <c r="V105" s="504" t="s">
        <v>353</v>
      </c>
      <c r="W105" s="506">
        <v>1.1875189287900001</v>
      </c>
      <c r="X105" s="345" t="s">
        <v>179</v>
      </c>
      <c r="Y105" s="318" t="s">
        <v>180</v>
      </c>
      <c r="Z105" s="318" t="s">
        <v>181</v>
      </c>
      <c r="AA105" s="327"/>
      <c r="AB105" s="457"/>
      <c r="AC105" s="458"/>
      <c r="AD105" s="322">
        <f t="shared" si="1"/>
        <v>0</v>
      </c>
      <c r="AE105" s="500">
        <v>190</v>
      </c>
      <c r="AF105" s="500">
        <v>86</v>
      </c>
      <c r="AG105" s="530" t="s">
        <v>22</v>
      </c>
      <c r="AH105" s="500">
        <v>6</v>
      </c>
    </row>
    <row r="106" spans="1:34" s="380" customFormat="1" ht="40.5" x14ac:dyDescent="0.2">
      <c r="A106" s="511"/>
      <c r="B106" s="504"/>
      <c r="C106" s="500"/>
      <c r="D106" s="504"/>
      <c r="E106" s="500"/>
      <c r="F106" s="500"/>
      <c r="G106" s="500"/>
      <c r="H106" s="500"/>
      <c r="I106" s="500"/>
      <c r="J106" s="500"/>
      <c r="K106" s="500"/>
      <c r="L106" s="500"/>
      <c r="M106" s="500"/>
      <c r="N106" s="500"/>
      <c r="O106" s="500"/>
      <c r="P106" s="500"/>
      <c r="Q106" s="500"/>
      <c r="R106" s="500"/>
      <c r="S106" s="500"/>
      <c r="T106" s="500"/>
      <c r="U106" s="500"/>
      <c r="V106" s="504"/>
      <c r="W106" s="506"/>
      <c r="X106" s="345" t="s">
        <v>196</v>
      </c>
      <c r="Y106" s="318" t="s">
        <v>180</v>
      </c>
      <c r="Z106" s="318" t="s">
        <v>181</v>
      </c>
      <c r="AA106" s="327" t="s">
        <v>200</v>
      </c>
      <c r="AB106" s="457"/>
      <c r="AC106" s="458"/>
      <c r="AD106" s="322">
        <f t="shared" si="1"/>
        <v>0</v>
      </c>
      <c r="AE106" s="500"/>
      <c r="AF106" s="500"/>
      <c r="AG106" s="532"/>
      <c r="AH106" s="500"/>
    </row>
    <row r="107" spans="1:34" s="380" customFormat="1" ht="27" x14ac:dyDescent="0.2">
      <c r="A107" s="307" t="s">
        <v>346</v>
      </c>
      <c r="B107" s="309" t="s">
        <v>262</v>
      </c>
      <c r="C107" s="306">
        <v>267</v>
      </c>
      <c r="D107" s="309" t="s">
        <v>155</v>
      </c>
      <c r="E107" s="306">
        <v>53</v>
      </c>
      <c r="F107" s="306">
        <v>167</v>
      </c>
      <c r="G107" s="306"/>
      <c r="H107" s="306"/>
      <c r="I107" s="306"/>
      <c r="J107" s="306"/>
      <c r="K107" s="306"/>
      <c r="L107" s="306"/>
      <c r="M107" s="306">
        <v>25</v>
      </c>
      <c r="N107" s="306">
        <v>6</v>
      </c>
      <c r="O107" s="306">
        <v>8</v>
      </c>
      <c r="P107" s="306"/>
      <c r="Q107" s="306" t="s">
        <v>20</v>
      </c>
      <c r="R107" s="306" t="s">
        <v>177</v>
      </c>
      <c r="S107" s="306" t="s">
        <v>178</v>
      </c>
      <c r="T107" s="306" t="s">
        <v>178</v>
      </c>
      <c r="U107" s="306" t="s">
        <v>181</v>
      </c>
      <c r="V107" s="309" t="s">
        <v>353</v>
      </c>
      <c r="W107" s="310">
        <v>1.0561551249500001</v>
      </c>
      <c r="X107" s="345" t="s">
        <v>179</v>
      </c>
      <c r="Y107" s="318" t="s">
        <v>180</v>
      </c>
      <c r="Z107" s="318" t="s">
        <v>181</v>
      </c>
      <c r="AA107" s="327"/>
      <c r="AB107" s="457"/>
      <c r="AC107" s="458"/>
      <c r="AD107" s="322">
        <f t="shared" si="1"/>
        <v>0</v>
      </c>
      <c r="AE107" s="306">
        <v>200</v>
      </c>
      <c r="AF107" s="306">
        <v>73</v>
      </c>
      <c r="AG107" s="379" t="s">
        <v>22</v>
      </c>
      <c r="AH107" s="306">
        <v>5</v>
      </c>
    </row>
    <row r="108" spans="1:34" s="380" customFormat="1" ht="13.5" x14ac:dyDescent="0.2">
      <c r="A108" s="512" t="s">
        <v>346</v>
      </c>
      <c r="B108" s="504" t="s">
        <v>262</v>
      </c>
      <c r="C108" s="500">
        <v>268</v>
      </c>
      <c r="D108" s="504" t="s">
        <v>155</v>
      </c>
      <c r="E108" s="500">
        <v>58</v>
      </c>
      <c r="F108" s="500">
        <v>182</v>
      </c>
      <c r="G108" s="500"/>
      <c r="H108" s="500"/>
      <c r="I108" s="500"/>
      <c r="J108" s="500"/>
      <c r="K108" s="500"/>
      <c r="L108" s="500"/>
      <c r="M108" s="500">
        <v>16</v>
      </c>
      <c r="N108" s="500">
        <v>4</v>
      </c>
      <c r="O108" s="500">
        <v>12</v>
      </c>
      <c r="P108" s="500"/>
      <c r="Q108" s="500" t="s">
        <v>20</v>
      </c>
      <c r="R108" s="500" t="s">
        <v>177</v>
      </c>
      <c r="S108" s="500" t="s">
        <v>178</v>
      </c>
      <c r="T108" s="500" t="s">
        <v>181</v>
      </c>
      <c r="U108" s="500" t="s">
        <v>181</v>
      </c>
      <c r="V108" s="504" t="s">
        <v>280</v>
      </c>
      <c r="W108" s="506">
        <v>0.84553814471699995</v>
      </c>
      <c r="X108" s="345" t="s">
        <v>179</v>
      </c>
      <c r="Y108" s="318" t="s">
        <v>180</v>
      </c>
      <c r="Z108" s="318" t="s">
        <v>181</v>
      </c>
      <c r="AA108" s="327"/>
      <c r="AB108" s="457"/>
      <c r="AC108" s="458"/>
      <c r="AD108" s="322">
        <f t="shared" si="1"/>
        <v>0</v>
      </c>
      <c r="AE108" s="500">
        <v>192</v>
      </c>
      <c r="AF108" s="500">
        <v>80</v>
      </c>
      <c r="AG108" s="533" t="s">
        <v>22</v>
      </c>
      <c r="AH108" s="500">
        <v>6</v>
      </c>
    </row>
    <row r="109" spans="1:34" s="380" customFormat="1" ht="24" x14ac:dyDescent="0.2">
      <c r="A109" s="511"/>
      <c r="B109" s="504"/>
      <c r="C109" s="500"/>
      <c r="D109" s="504"/>
      <c r="E109" s="500"/>
      <c r="F109" s="500"/>
      <c r="G109" s="500"/>
      <c r="H109" s="500"/>
      <c r="I109" s="500"/>
      <c r="J109" s="500"/>
      <c r="K109" s="500"/>
      <c r="L109" s="500"/>
      <c r="M109" s="500"/>
      <c r="N109" s="500"/>
      <c r="O109" s="500"/>
      <c r="P109" s="500"/>
      <c r="Q109" s="500"/>
      <c r="R109" s="500"/>
      <c r="S109" s="500"/>
      <c r="T109" s="500"/>
      <c r="U109" s="500"/>
      <c r="V109" s="504"/>
      <c r="W109" s="506"/>
      <c r="X109" s="345" t="s">
        <v>196</v>
      </c>
      <c r="Y109" s="318" t="s">
        <v>180</v>
      </c>
      <c r="Z109" s="318" t="s">
        <v>181</v>
      </c>
      <c r="AA109" s="327" t="s">
        <v>209</v>
      </c>
      <c r="AB109" s="457"/>
      <c r="AC109" s="458"/>
      <c r="AD109" s="322">
        <f t="shared" si="1"/>
        <v>0</v>
      </c>
      <c r="AE109" s="500"/>
      <c r="AF109" s="500"/>
      <c r="AG109" s="532"/>
      <c r="AH109" s="500"/>
    </row>
    <row r="110" spans="1:34" s="380" customFormat="1" ht="40.5" x14ac:dyDescent="0.2">
      <c r="A110" s="512" t="s">
        <v>346</v>
      </c>
      <c r="B110" s="504" t="s">
        <v>262</v>
      </c>
      <c r="C110" s="500">
        <v>269</v>
      </c>
      <c r="D110" s="504" t="s">
        <v>152</v>
      </c>
      <c r="E110" s="500">
        <v>63</v>
      </c>
      <c r="F110" s="500">
        <v>198</v>
      </c>
      <c r="G110" s="500"/>
      <c r="H110" s="500"/>
      <c r="I110" s="500"/>
      <c r="J110" s="500"/>
      <c r="K110" s="500"/>
      <c r="L110" s="500"/>
      <c r="M110" s="500">
        <v>17</v>
      </c>
      <c r="N110" s="500">
        <v>7</v>
      </c>
      <c r="O110" s="500">
        <v>13</v>
      </c>
      <c r="P110" s="500"/>
      <c r="Q110" s="500" t="s">
        <v>20</v>
      </c>
      <c r="R110" s="500" t="s">
        <v>177</v>
      </c>
      <c r="S110" s="500" t="s">
        <v>181</v>
      </c>
      <c r="T110" s="500" t="s">
        <v>181</v>
      </c>
      <c r="U110" s="500" t="s">
        <v>181</v>
      </c>
      <c r="V110" s="504" t="s">
        <v>260</v>
      </c>
      <c r="W110" s="506">
        <v>1.06251693628</v>
      </c>
      <c r="X110" s="345" t="s">
        <v>228</v>
      </c>
      <c r="Y110" s="318" t="s">
        <v>186</v>
      </c>
      <c r="Z110" s="318" t="s">
        <v>178</v>
      </c>
      <c r="AA110" s="327" t="s">
        <v>200</v>
      </c>
      <c r="AB110" s="457"/>
      <c r="AC110" s="458"/>
      <c r="AD110" s="322">
        <f t="shared" si="1"/>
        <v>0</v>
      </c>
      <c r="AE110" s="500">
        <v>221</v>
      </c>
      <c r="AF110" s="500">
        <v>86</v>
      </c>
      <c r="AG110" s="530" t="s">
        <v>22</v>
      </c>
      <c r="AH110" s="500">
        <v>7</v>
      </c>
    </row>
    <row r="111" spans="1:34" s="380" customFormat="1" ht="24" x14ac:dyDescent="0.2">
      <c r="A111" s="511"/>
      <c r="B111" s="504"/>
      <c r="C111" s="500"/>
      <c r="D111" s="504"/>
      <c r="E111" s="500"/>
      <c r="F111" s="500"/>
      <c r="G111" s="500"/>
      <c r="H111" s="500"/>
      <c r="I111" s="500"/>
      <c r="J111" s="500"/>
      <c r="K111" s="500"/>
      <c r="L111" s="500"/>
      <c r="M111" s="500"/>
      <c r="N111" s="500"/>
      <c r="O111" s="500"/>
      <c r="P111" s="500"/>
      <c r="Q111" s="500"/>
      <c r="R111" s="500"/>
      <c r="S111" s="500"/>
      <c r="T111" s="500"/>
      <c r="U111" s="500"/>
      <c r="V111" s="504"/>
      <c r="W111" s="506"/>
      <c r="X111" s="345" t="s">
        <v>196</v>
      </c>
      <c r="Y111" s="318" t="s">
        <v>186</v>
      </c>
      <c r="Z111" s="318" t="s">
        <v>178</v>
      </c>
      <c r="AA111" s="327"/>
      <c r="AB111" s="457"/>
      <c r="AC111" s="458"/>
      <c r="AD111" s="322">
        <f t="shared" si="1"/>
        <v>0</v>
      </c>
      <c r="AE111" s="500"/>
      <c r="AF111" s="500"/>
      <c r="AG111" s="532"/>
      <c r="AH111" s="500"/>
    </row>
    <row r="112" spans="1:34" s="380" customFormat="1" ht="13.5" x14ac:dyDescent="0.2">
      <c r="A112" s="512" t="s">
        <v>346</v>
      </c>
      <c r="B112" s="504" t="s">
        <v>262</v>
      </c>
      <c r="C112" s="500">
        <v>270</v>
      </c>
      <c r="D112" s="504" t="s">
        <v>152</v>
      </c>
      <c r="E112" s="500">
        <v>78</v>
      </c>
      <c r="F112" s="500">
        <v>245</v>
      </c>
      <c r="G112" s="500"/>
      <c r="H112" s="500"/>
      <c r="I112" s="500"/>
      <c r="J112" s="500"/>
      <c r="K112" s="500"/>
      <c r="L112" s="500"/>
      <c r="M112" s="500">
        <v>26</v>
      </c>
      <c r="N112" s="500">
        <v>5</v>
      </c>
      <c r="O112" s="500">
        <v>15</v>
      </c>
      <c r="P112" s="500"/>
      <c r="Q112" s="500" t="s">
        <v>20</v>
      </c>
      <c r="R112" s="500" t="s">
        <v>177</v>
      </c>
      <c r="S112" s="500" t="s">
        <v>178</v>
      </c>
      <c r="T112" s="500" t="s">
        <v>21</v>
      </c>
      <c r="U112" s="500" t="s">
        <v>21</v>
      </c>
      <c r="V112" s="504" t="s">
        <v>216</v>
      </c>
      <c r="W112" s="506">
        <v>2.3127446438899999</v>
      </c>
      <c r="X112" s="345" t="s">
        <v>179</v>
      </c>
      <c r="Y112" s="318" t="s">
        <v>186</v>
      </c>
      <c r="Z112" s="318" t="s">
        <v>178</v>
      </c>
      <c r="AA112" s="327"/>
      <c r="AB112" s="457"/>
      <c r="AC112" s="458"/>
      <c r="AD112" s="322">
        <f t="shared" si="1"/>
        <v>0</v>
      </c>
      <c r="AE112" s="500">
        <v>390</v>
      </c>
      <c r="AF112" s="500">
        <v>107</v>
      </c>
      <c r="AG112" s="530" t="s">
        <v>22</v>
      </c>
      <c r="AH112" s="500">
        <v>8</v>
      </c>
    </row>
    <row r="113" spans="1:34" s="380" customFormat="1" ht="40.5" x14ac:dyDescent="0.2">
      <c r="A113" s="511"/>
      <c r="B113" s="504"/>
      <c r="C113" s="500"/>
      <c r="D113" s="504"/>
      <c r="E113" s="500"/>
      <c r="F113" s="500"/>
      <c r="G113" s="500"/>
      <c r="H113" s="500"/>
      <c r="I113" s="500"/>
      <c r="J113" s="500"/>
      <c r="K113" s="500"/>
      <c r="L113" s="500"/>
      <c r="M113" s="500"/>
      <c r="N113" s="500"/>
      <c r="O113" s="500"/>
      <c r="P113" s="500"/>
      <c r="Q113" s="500"/>
      <c r="R113" s="500"/>
      <c r="S113" s="500"/>
      <c r="T113" s="500"/>
      <c r="U113" s="500"/>
      <c r="V113" s="504"/>
      <c r="W113" s="506"/>
      <c r="X113" s="345" t="s">
        <v>217</v>
      </c>
      <c r="Y113" s="318" t="s">
        <v>186</v>
      </c>
      <c r="Z113" s="318" t="s">
        <v>178</v>
      </c>
      <c r="AA113" s="327" t="s">
        <v>200</v>
      </c>
      <c r="AB113" s="457"/>
      <c r="AC113" s="458"/>
      <c r="AD113" s="365">
        <f t="shared" si="1"/>
        <v>0</v>
      </c>
      <c r="AE113" s="500"/>
      <c r="AF113" s="500"/>
      <c r="AG113" s="531"/>
      <c r="AH113" s="500"/>
    </row>
    <row r="114" spans="1:34" s="380" customFormat="1" ht="24" x14ac:dyDescent="0.2">
      <c r="A114" s="511"/>
      <c r="B114" s="504"/>
      <c r="C114" s="500"/>
      <c r="D114" s="504"/>
      <c r="E114" s="500"/>
      <c r="F114" s="500"/>
      <c r="G114" s="500"/>
      <c r="H114" s="500"/>
      <c r="I114" s="500"/>
      <c r="J114" s="500"/>
      <c r="K114" s="500"/>
      <c r="L114" s="500"/>
      <c r="M114" s="500"/>
      <c r="N114" s="500"/>
      <c r="O114" s="500"/>
      <c r="P114" s="500"/>
      <c r="Q114" s="500"/>
      <c r="R114" s="500"/>
      <c r="S114" s="500"/>
      <c r="T114" s="500"/>
      <c r="U114" s="500"/>
      <c r="V114" s="504"/>
      <c r="W114" s="506"/>
      <c r="X114" s="345" t="s">
        <v>196</v>
      </c>
      <c r="Y114" s="318" t="s">
        <v>186</v>
      </c>
      <c r="Z114" s="318" t="s">
        <v>178</v>
      </c>
      <c r="AA114" s="327"/>
      <c r="AB114" s="457"/>
      <c r="AC114" s="458"/>
      <c r="AD114" s="322">
        <f t="shared" si="1"/>
        <v>0</v>
      </c>
      <c r="AE114" s="500"/>
      <c r="AF114" s="500"/>
      <c r="AG114" s="532"/>
      <c r="AH114" s="500"/>
    </row>
    <row r="115" spans="1:34" s="380" customFormat="1" ht="13.5" x14ac:dyDescent="0.2">
      <c r="A115" s="512" t="s">
        <v>346</v>
      </c>
      <c r="B115" s="504" t="s">
        <v>262</v>
      </c>
      <c r="C115" s="500">
        <v>271</v>
      </c>
      <c r="D115" s="504" t="s">
        <v>152</v>
      </c>
      <c r="E115" s="500">
        <v>66</v>
      </c>
      <c r="F115" s="500">
        <v>207</v>
      </c>
      <c r="G115" s="500"/>
      <c r="H115" s="500"/>
      <c r="I115" s="500"/>
      <c r="J115" s="500"/>
      <c r="K115" s="500"/>
      <c r="L115" s="500"/>
      <c r="M115" s="500">
        <v>25</v>
      </c>
      <c r="N115" s="500">
        <v>4</v>
      </c>
      <c r="O115" s="500">
        <v>10</v>
      </c>
      <c r="P115" s="500"/>
      <c r="Q115" s="500" t="s">
        <v>20</v>
      </c>
      <c r="R115" s="500" t="s">
        <v>177</v>
      </c>
      <c r="S115" s="500" t="s">
        <v>178</v>
      </c>
      <c r="T115" s="500" t="s">
        <v>21</v>
      </c>
      <c r="U115" s="500" t="s">
        <v>21</v>
      </c>
      <c r="V115" s="504" t="s">
        <v>216</v>
      </c>
      <c r="W115" s="506">
        <v>1.6484530609600001</v>
      </c>
      <c r="X115" s="345" t="s">
        <v>179</v>
      </c>
      <c r="Y115" s="318" t="s">
        <v>186</v>
      </c>
      <c r="Z115" s="318" t="s">
        <v>178</v>
      </c>
      <c r="AA115" s="327"/>
      <c r="AB115" s="457"/>
      <c r="AC115" s="458"/>
      <c r="AD115" s="322">
        <f t="shared" si="1"/>
        <v>0</v>
      </c>
      <c r="AE115" s="500">
        <v>250</v>
      </c>
      <c r="AF115" s="500">
        <v>91</v>
      </c>
      <c r="AG115" s="530" t="s">
        <v>22</v>
      </c>
      <c r="AH115" s="500">
        <v>8</v>
      </c>
    </row>
    <row r="116" spans="1:34" s="380" customFormat="1" ht="36" x14ac:dyDescent="0.2">
      <c r="A116" s="511"/>
      <c r="B116" s="504"/>
      <c r="C116" s="500"/>
      <c r="D116" s="504"/>
      <c r="E116" s="500"/>
      <c r="F116" s="500"/>
      <c r="G116" s="500"/>
      <c r="H116" s="500"/>
      <c r="I116" s="500"/>
      <c r="J116" s="500"/>
      <c r="K116" s="500"/>
      <c r="L116" s="500"/>
      <c r="M116" s="500"/>
      <c r="N116" s="500"/>
      <c r="O116" s="500"/>
      <c r="P116" s="500"/>
      <c r="Q116" s="500"/>
      <c r="R116" s="500"/>
      <c r="S116" s="500"/>
      <c r="T116" s="500"/>
      <c r="U116" s="500"/>
      <c r="V116" s="504"/>
      <c r="W116" s="506"/>
      <c r="X116" s="345" t="s">
        <v>217</v>
      </c>
      <c r="Y116" s="318" t="s">
        <v>186</v>
      </c>
      <c r="Z116" s="318" t="s">
        <v>178</v>
      </c>
      <c r="AA116" s="327"/>
      <c r="AB116" s="457"/>
      <c r="AC116" s="458"/>
      <c r="AD116" s="365">
        <f t="shared" si="1"/>
        <v>0</v>
      </c>
      <c r="AE116" s="500"/>
      <c r="AF116" s="500"/>
      <c r="AG116" s="532"/>
      <c r="AH116" s="500"/>
    </row>
    <row r="117" spans="1:34" s="380" customFormat="1" ht="27" x14ac:dyDescent="0.2">
      <c r="A117" s="307" t="s">
        <v>346</v>
      </c>
      <c r="B117" s="309" t="s">
        <v>262</v>
      </c>
      <c r="C117" s="306">
        <v>272</v>
      </c>
      <c r="D117" s="309" t="s">
        <v>152</v>
      </c>
      <c r="E117" s="306">
        <v>60</v>
      </c>
      <c r="F117" s="306">
        <v>188</v>
      </c>
      <c r="G117" s="306"/>
      <c r="H117" s="306"/>
      <c r="I117" s="306"/>
      <c r="J117" s="306"/>
      <c r="K117" s="306"/>
      <c r="L117" s="306"/>
      <c r="M117" s="306">
        <v>20</v>
      </c>
      <c r="N117" s="306">
        <v>5</v>
      </c>
      <c r="O117" s="306">
        <v>9</v>
      </c>
      <c r="P117" s="306"/>
      <c r="Q117" s="306" t="s">
        <v>20</v>
      </c>
      <c r="R117" s="306" t="s">
        <v>210</v>
      </c>
      <c r="S117" s="306" t="s">
        <v>21</v>
      </c>
      <c r="T117" s="306" t="s">
        <v>181</v>
      </c>
      <c r="U117" s="306" t="s">
        <v>20</v>
      </c>
      <c r="V117" s="309" t="s">
        <v>281</v>
      </c>
      <c r="W117" s="310">
        <v>1.132204174</v>
      </c>
      <c r="X117" s="377" t="s">
        <v>282</v>
      </c>
      <c r="Y117" s="318"/>
      <c r="Z117" s="318" t="s">
        <v>178</v>
      </c>
      <c r="AA117" s="327"/>
      <c r="AB117" s="457"/>
      <c r="AC117" s="458"/>
      <c r="AD117" s="322">
        <f t="shared" si="1"/>
        <v>0</v>
      </c>
      <c r="AE117" s="306">
        <v>180</v>
      </c>
      <c r="AF117" s="306">
        <v>82</v>
      </c>
      <c r="AG117" s="459"/>
      <c r="AH117" s="306">
        <v>11</v>
      </c>
    </row>
    <row r="118" spans="1:34" s="380" customFormat="1" ht="13.5" x14ac:dyDescent="0.2">
      <c r="A118" s="512" t="s">
        <v>346</v>
      </c>
      <c r="B118" s="504" t="s">
        <v>262</v>
      </c>
      <c r="C118" s="500">
        <v>273</v>
      </c>
      <c r="D118" s="504" t="s">
        <v>152</v>
      </c>
      <c r="E118" s="500">
        <v>67</v>
      </c>
      <c r="F118" s="500">
        <v>210</v>
      </c>
      <c r="G118" s="500"/>
      <c r="H118" s="500"/>
      <c r="I118" s="500"/>
      <c r="J118" s="500"/>
      <c r="K118" s="500"/>
      <c r="L118" s="500"/>
      <c r="M118" s="500">
        <v>26</v>
      </c>
      <c r="N118" s="500">
        <v>7</v>
      </c>
      <c r="O118" s="500">
        <v>10</v>
      </c>
      <c r="P118" s="500"/>
      <c r="Q118" s="500" t="s">
        <v>20</v>
      </c>
      <c r="R118" s="500" t="s">
        <v>177</v>
      </c>
      <c r="S118" s="500" t="s">
        <v>181</v>
      </c>
      <c r="T118" s="500" t="s">
        <v>21</v>
      </c>
      <c r="U118" s="500" t="s">
        <v>21</v>
      </c>
      <c r="V118" s="504" t="s">
        <v>260</v>
      </c>
      <c r="W118" s="506">
        <v>1.69949683026</v>
      </c>
      <c r="X118" s="345" t="s">
        <v>228</v>
      </c>
      <c r="Y118" s="318" t="s">
        <v>186</v>
      </c>
      <c r="Z118" s="318" t="s">
        <v>178</v>
      </c>
      <c r="AA118" s="327"/>
      <c r="AB118" s="457"/>
      <c r="AC118" s="458"/>
      <c r="AD118" s="322">
        <f t="shared" si="1"/>
        <v>0</v>
      </c>
      <c r="AE118" s="500">
        <v>260</v>
      </c>
      <c r="AF118" s="500">
        <v>92</v>
      </c>
      <c r="AG118" s="533" t="s">
        <v>22</v>
      </c>
      <c r="AH118" s="500">
        <v>9</v>
      </c>
    </row>
    <row r="119" spans="1:34" s="380" customFormat="1" ht="40.5" x14ac:dyDescent="0.2">
      <c r="A119" s="511"/>
      <c r="B119" s="504"/>
      <c r="C119" s="500"/>
      <c r="D119" s="504"/>
      <c r="E119" s="500"/>
      <c r="F119" s="500"/>
      <c r="G119" s="500"/>
      <c r="H119" s="500"/>
      <c r="I119" s="500"/>
      <c r="J119" s="500"/>
      <c r="K119" s="500"/>
      <c r="L119" s="500"/>
      <c r="M119" s="500"/>
      <c r="N119" s="500"/>
      <c r="O119" s="500"/>
      <c r="P119" s="500"/>
      <c r="Q119" s="500"/>
      <c r="R119" s="500"/>
      <c r="S119" s="500"/>
      <c r="T119" s="500"/>
      <c r="U119" s="500"/>
      <c r="V119" s="504"/>
      <c r="W119" s="506"/>
      <c r="X119" s="345" t="s">
        <v>196</v>
      </c>
      <c r="Y119" s="318" t="s">
        <v>186</v>
      </c>
      <c r="Z119" s="318" t="s">
        <v>178</v>
      </c>
      <c r="AA119" s="327" t="s">
        <v>200</v>
      </c>
      <c r="AB119" s="457"/>
      <c r="AC119" s="458"/>
      <c r="AD119" s="322">
        <f t="shared" si="1"/>
        <v>0</v>
      </c>
      <c r="AE119" s="500"/>
      <c r="AF119" s="500"/>
      <c r="AG119" s="532"/>
      <c r="AH119" s="500"/>
    </row>
    <row r="120" spans="1:34" s="380" customFormat="1" ht="27" x14ac:dyDescent="0.2">
      <c r="A120" s="307" t="s">
        <v>346</v>
      </c>
      <c r="B120" s="309" t="s">
        <v>262</v>
      </c>
      <c r="C120" s="306">
        <v>274</v>
      </c>
      <c r="D120" s="309" t="s">
        <v>152</v>
      </c>
      <c r="E120" s="306">
        <v>44</v>
      </c>
      <c r="F120" s="306">
        <v>138</v>
      </c>
      <c r="G120" s="306"/>
      <c r="H120" s="306"/>
      <c r="I120" s="306"/>
      <c r="J120" s="306"/>
      <c r="K120" s="306"/>
      <c r="L120" s="306"/>
      <c r="M120" s="306">
        <v>21</v>
      </c>
      <c r="N120" s="306">
        <v>5</v>
      </c>
      <c r="O120" s="306">
        <v>9</v>
      </c>
      <c r="P120" s="306"/>
      <c r="Q120" s="306" t="s">
        <v>20</v>
      </c>
      <c r="R120" s="306" t="s">
        <v>177</v>
      </c>
      <c r="S120" s="306" t="s">
        <v>178</v>
      </c>
      <c r="T120" s="306" t="s">
        <v>178</v>
      </c>
      <c r="U120" s="306" t="s">
        <v>178</v>
      </c>
      <c r="V120" s="309" t="s">
        <v>353</v>
      </c>
      <c r="W120" s="310">
        <v>0.63307325886300003</v>
      </c>
      <c r="X120" s="345" t="s">
        <v>179</v>
      </c>
      <c r="Y120" s="318" t="s">
        <v>180</v>
      </c>
      <c r="Z120" s="318" t="s">
        <v>21</v>
      </c>
      <c r="AA120" s="327"/>
      <c r="AB120" s="457"/>
      <c r="AC120" s="458"/>
      <c r="AD120" s="322">
        <f t="shared" si="1"/>
        <v>0</v>
      </c>
      <c r="AE120" s="306">
        <v>189</v>
      </c>
      <c r="AF120" s="306">
        <v>60</v>
      </c>
      <c r="AG120" s="379" t="s">
        <v>22</v>
      </c>
      <c r="AH120" s="306">
        <v>4</v>
      </c>
    </row>
    <row r="121" spans="1:34" s="380" customFormat="1" ht="13.5" x14ac:dyDescent="0.2">
      <c r="A121" s="512" t="s">
        <v>346</v>
      </c>
      <c r="B121" s="504" t="s">
        <v>262</v>
      </c>
      <c r="C121" s="500">
        <v>275</v>
      </c>
      <c r="D121" s="504" t="s">
        <v>152</v>
      </c>
      <c r="E121" s="500">
        <v>41</v>
      </c>
      <c r="F121" s="500">
        <v>129</v>
      </c>
      <c r="G121" s="500"/>
      <c r="H121" s="500"/>
      <c r="I121" s="500"/>
      <c r="J121" s="500"/>
      <c r="K121" s="500"/>
      <c r="L121" s="500"/>
      <c r="M121" s="500">
        <v>20</v>
      </c>
      <c r="N121" s="500">
        <v>5</v>
      </c>
      <c r="O121" s="500">
        <v>7</v>
      </c>
      <c r="P121" s="500"/>
      <c r="Q121" s="500" t="s">
        <v>20</v>
      </c>
      <c r="R121" s="500" t="s">
        <v>177</v>
      </c>
      <c r="S121" s="500" t="s">
        <v>178</v>
      </c>
      <c r="T121" s="500" t="s">
        <v>21</v>
      </c>
      <c r="U121" s="500" t="s">
        <v>21</v>
      </c>
      <c r="V121" s="504" t="s">
        <v>283</v>
      </c>
      <c r="W121" s="506">
        <v>0.52222992593499995</v>
      </c>
      <c r="X121" s="345" t="s">
        <v>179</v>
      </c>
      <c r="Y121" s="318" t="s">
        <v>186</v>
      </c>
      <c r="Z121" s="318" t="s">
        <v>178</v>
      </c>
      <c r="AA121" s="327"/>
      <c r="AB121" s="457"/>
      <c r="AC121" s="458"/>
      <c r="AD121" s="322">
        <f t="shared" si="1"/>
        <v>0</v>
      </c>
      <c r="AE121" s="500">
        <v>140</v>
      </c>
      <c r="AF121" s="500">
        <v>56</v>
      </c>
      <c r="AG121" s="530" t="s">
        <v>22</v>
      </c>
      <c r="AH121" s="500">
        <v>8</v>
      </c>
    </row>
    <row r="122" spans="1:34" s="380" customFormat="1" ht="36" x14ac:dyDescent="0.2">
      <c r="A122" s="511"/>
      <c r="B122" s="504"/>
      <c r="C122" s="500"/>
      <c r="D122" s="504"/>
      <c r="E122" s="500"/>
      <c r="F122" s="500"/>
      <c r="G122" s="500"/>
      <c r="H122" s="500"/>
      <c r="I122" s="500"/>
      <c r="J122" s="500"/>
      <c r="K122" s="500"/>
      <c r="L122" s="500"/>
      <c r="M122" s="500"/>
      <c r="N122" s="500"/>
      <c r="O122" s="500"/>
      <c r="P122" s="500"/>
      <c r="Q122" s="500"/>
      <c r="R122" s="500"/>
      <c r="S122" s="500"/>
      <c r="T122" s="500"/>
      <c r="U122" s="500"/>
      <c r="V122" s="504"/>
      <c r="W122" s="506"/>
      <c r="X122" s="345" t="s">
        <v>217</v>
      </c>
      <c r="Y122" s="318" t="s">
        <v>186</v>
      </c>
      <c r="Z122" s="318" t="s">
        <v>178</v>
      </c>
      <c r="AA122" s="327"/>
      <c r="AB122" s="457"/>
      <c r="AC122" s="458"/>
      <c r="AD122" s="365">
        <f t="shared" si="1"/>
        <v>0</v>
      </c>
      <c r="AE122" s="500"/>
      <c r="AF122" s="500"/>
      <c r="AG122" s="532"/>
      <c r="AH122" s="500"/>
    </row>
    <row r="123" spans="1:34" s="380" customFormat="1" ht="27" x14ac:dyDescent="0.2">
      <c r="A123" s="307" t="s">
        <v>346</v>
      </c>
      <c r="B123" s="309" t="s">
        <v>262</v>
      </c>
      <c r="C123" s="306">
        <v>276</v>
      </c>
      <c r="D123" s="309" t="s">
        <v>152</v>
      </c>
      <c r="E123" s="306">
        <v>65</v>
      </c>
      <c r="F123" s="306">
        <v>204</v>
      </c>
      <c r="G123" s="306"/>
      <c r="H123" s="306"/>
      <c r="I123" s="306"/>
      <c r="J123" s="306"/>
      <c r="K123" s="306"/>
      <c r="L123" s="306"/>
      <c r="M123" s="306">
        <v>20</v>
      </c>
      <c r="N123" s="306">
        <v>3</v>
      </c>
      <c r="O123" s="306">
        <v>9</v>
      </c>
      <c r="P123" s="306"/>
      <c r="Q123" s="306" t="s">
        <v>20</v>
      </c>
      <c r="R123" s="306" t="s">
        <v>177</v>
      </c>
      <c r="S123" s="306" t="s">
        <v>178</v>
      </c>
      <c r="T123" s="306" t="s">
        <v>178</v>
      </c>
      <c r="U123" s="306" t="s">
        <v>181</v>
      </c>
      <c r="V123" s="309" t="s">
        <v>227</v>
      </c>
      <c r="W123" s="310">
        <v>1.3318275638699999</v>
      </c>
      <c r="X123" s="345" t="s">
        <v>179</v>
      </c>
      <c r="Y123" s="318" t="s">
        <v>180</v>
      </c>
      <c r="Z123" s="318" t="s">
        <v>181</v>
      </c>
      <c r="AA123" s="327"/>
      <c r="AB123" s="457"/>
      <c r="AC123" s="458"/>
      <c r="AD123" s="322">
        <f t="shared" si="1"/>
        <v>0</v>
      </c>
      <c r="AE123" s="306">
        <v>180</v>
      </c>
      <c r="AF123" s="306">
        <v>89</v>
      </c>
      <c r="AG123" s="379" t="s">
        <v>22</v>
      </c>
      <c r="AH123" s="306">
        <v>5</v>
      </c>
    </row>
    <row r="124" spans="1:34" s="380" customFormat="1" ht="27" x14ac:dyDescent="0.2">
      <c r="A124" s="307" t="s">
        <v>346</v>
      </c>
      <c r="B124" s="309" t="s">
        <v>262</v>
      </c>
      <c r="C124" s="306">
        <v>277</v>
      </c>
      <c r="D124" s="309" t="s">
        <v>152</v>
      </c>
      <c r="E124" s="306">
        <v>52</v>
      </c>
      <c r="F124" s="306">
        <v>163</v>
      </c>
      <c r="G124" s="306"/>
      <c r="H124" s="306"/>
      <c r="I124" s="306"/>
      <c r="J124" s="306"/>
      <c r="K124" s="306"/>
      <c r="L124" s="306"/>
      <c r="M124" s="306">
        <v>18</v>
      </c>
      <c r="N124" s="306">
        <v>7</v>
      </c>
      <c r="O124" s="306">
        <v>7</v>
      </c>
      <c r="P124" s="306"/>
      <c r="Q124" s="306" t="s">
        <v>20</v>
      </c>
      <c r="R124" s="306" t="s">
        <v>210</v>
      </c>
      <c r="S124" s="306" t="s">
        <v>21</v>
      </c>
      <c r="T124" s="306" t="s">
        <v>181</v>
      </c>
      <c r="U124" s="306" t="s">
        <v>21</v>
      </c>
      <c r="V124" s="309" t="s">
        <v>225</v>
      </c>
      <c r="W124" s="310">
        <v>0.76205293868799995</v>
      </c>
      <c r="X124" s="345" t="s">
        <v>228</v>
      </c>
      <c r="Y124" s="318" t="s">
        <v>186</v>
      </c>
      <c r="Z124" s="318" t="s">
        <v>21</v>
      </c>
      <c r="AA124" s="327"/>
      <c r="AB124" s="457"/>
      <c r="AC124" s="458"/>
      <c r="AD124" s="322">
        <f t="shared" si="1"/>
        <v>0</v>
      </c>
      <c r="AE124" s="306">
        <v>126</v>
      </c>
      <c r="AF124" s="306">
        <v>71</v>
      </c>
      <c r="AG124" s="379" t="s">
        <v>22</v>
      </c>
      <c r="AH124" s="306">
        <v>10</v>
      </c>
    </row>
    <row r="125" spans="1:34" s="380" customFormat="1" ht="13.5" x14ac:dyDescent="0.2">
      <c r="A125" s="512" t="s">
        <v>346</v>
      </c>
      <c r="B125" s="504" t="s">
        <v>262</v>
      </c>
      <c r="C125" s="500">
        <v>278</v>
      </c>
      <c r="D125" s="504" t="s">
        <v>152</v>
      </c>
      <c r="E125" s="500">
        <v>58</v>
      </c>
      <c r="F125" s="500">
        <v>182</v>
      </c>
      <c r="G125" s="500"/>
      <c r="H125" s="500"/>
      <c r="I125" s="500"/>
      <c r="J125" s="500"/>
      <c r="K125" s="500"/>
      <c r="L125" s="500"/>
      <c r="M125" s="500">
        <v>20</v>
      </c>
      <c r="N125" s="500">
        <v>5</v>
      </c>
      <c r="O125" s="500">
        <v>8</v>
      </c>
      <c r="P125" s="500"/>
      <c r="Q125" s="500" t="s">
        <v>20</v>
      </c>
      <c r="R125" s="500" t="s">
        <v>210</v>
      </c>
      <c r="S125" s="500" t="s">
        <v>21</v>
      </c>
      <c r="T125" s="500" t="s">
        <v>21</v>
      </c>
      <c r="U125" s="500" t="s">
        <v>21</v>
      </c>
      <c r="V125" s="504" t="s">
        <v>284</v>
      </c>
      <c r="W125" s="506">
        <v>1.0569226809000001</v>
      </c>
      <c r="X125" s="345" t="s">
        <v>228</v>
      </c>
      <c r="Y125" s="318" t="s">
        <v>186</v>
      </c>
      <c r="Z125" s="318" t="s">
        <v>178</v>
      </c>
      <c r="AA125" s="327"/>
      <c r="AB125" s="457"/>
      <c r="AC125" s="458"/>
      <c r="AD125" s="322">
        <f t="shared" si="1"/>
        <v>0</v>
      </c>
      <c r="AE125" s="500">
        <v>160</v>
      </c>
      <c r="AF125" s="500">
        <v>80</v>
      </c>
      <c r="AG125" s="530" t="s">
        <v>22</v>
      </c>
      <c r="AH125" s="500">
        <v>11</v>
      </c>
    </row>
    <row r="126" spans="1:34" s="380" customFormat="1" ht="36" x14ac:dyDescent="0.2">
      <c r="A126" s="511"/>
      <c r="B126" s="504"/>
      <c r="C126" s="500"/>
      <c r="D126" s="504"/>
      <c r="E126" s="500"/>
      <c r="F126" s="500"/>
      <c r="G126" s="500"/>
      <c r="H126" s="500"/>
      <c r="I126" s="500"/>
      <c r="J126" s="500"/>
      <c r="K126" s="500"/>
      <c r="L126" s="500"/>
      <c r="M126" s="500"/>
      <c r="N126" s="500"/>
      <c r="O126" s="500"/>
      <c r="P126" s="500"/>
      <c r="Q126" s="500"/>
      <c r="R126" s="500"/>
      <c r="S126" s="500"/>
      <c r="T126" s="500"/>
      <c r="U126" s="500"/>
      <c r="V126" s="504"/>
      <c r="W126" s="506"/>
      <c r="X126" s="345" t="s">
        <v>217</v>
      </c>
      <c r="Y126" s="318" t="s">
        <v>186</v>
      </c>
      <c r="Z126" s="318" t="s">
        <v>178</v>
      </c>
      <c r="AA126" s="327"/>
      <c r="AB126" s="457"/>
      <c r="AC126" s="458"/>
      <c r="AD126" s="365">
        <f t="shared" si="1"/>
        <v>0</v>
      </c>
      <c r="AE126" s="500"/>
      <c r="AF126" s="500"/>
      <c r="AG126" s="532"/>
      <c r="AH126" s="500"/>
    </row>
    <row r="127" spans="1:34" s="380" customFormat="1" ht="27" x14ac:dyDescent="0.2">
      <c r="A127" s="307" t="s">
        <v>346</v>
      </c>
      <c r="B127" s="309" t="s">
        <v>262</v>
      </c>
      <c r="C127" s="306">
        <v>279</v>
      </c>
      <c r="D127" s="309" t="s">
        <v>152</v>
      </c>
      <c r="E127" s="306">
        <v>60</v>
      </c>
      <c r="F127" s="306">
        <v>188</v>
      </c>
      <c r="G127" s="306"/>
      <c r="H127" s="306"/>
      <c r="I127" s="306"/>
      <c r="J127" s="306"/>
      <c r="K127" s="306"/>
      <c r="L127" s="306"/>
      <c r="M127" s="306">
        <v>23</v>
      </c>
      <c r="N127" s="306">
        <v>7</v>
      </c>
      <c r="O127" s="306">
        <v>8</v>
      </c>
      <c r="P127" s="306"/>
      <c r="Q127" s="306" t="s">
        <v>20</v>
      </c>
      <c r="R127" s="306" t="s">
        <v>177</v>
      </c>
      <c r="S127" s="306" t="s">
        <v>181</v>
      </c>
      <c r="T127" s="306" t="s">
        <v>181</v>
      </c>
      <c r="U127" s="306" t="s">
        <v>181</v>
      </c>
      <c r="V127" s="309" t="s">
        <v>353</v>
      </c>
      <c r="W127" s="310">
        <v>1.3020348000999999</v>
      </c>
      <c r="X127" s="345" t="s">
        <v>179</v>
      </c>
      <c r="Y127" s="318" t="s">
        <v>180</v>
      </c>
      <c r="Z127" s="318" t="s">
        <v>181</v>
      </c>
      <c r="AA127" s="327"/>
      <c r="AB127" s="457"/>
      <c r="AC127" s="458"/>
      <c r="AD127" s="322">
        <f t="shared" si="1"/>
        <v>0</v>
      </c>
      <c r="AE127" s="306">
        <v>184</v>
      </c>
      <c r="AF127" s="306">
        <v>82</v>
      </c>
      <c r="AG127" s="379" t="s">
        <v>22</v>
      </c>
      <c r="AH127" s="306">
        <v>7</v>
      </c>
    </row>
    <row r="128" spans="1:34" s="380" customFormat="1" ht="13.5" x14ac:dyDescent="0.2">
      <c r="A128" s="512" t="s">
        <v>346</v>
      </c>
      <c r="B128" s="504" t="s">
        <v>262</v>
      </c>
      <c r="C128" s="500">
        <v>280</v>
      </c>
      <c r="D128" s="504" t="s">
        <v>152</v>
      </c>
      <c r="E128" s="500">
        <v>69</v>
      </c>
      <c r="F128" s="500">
        <v>217</v>
      </c>
      <c r="G128" s="500"/>
      <c r="H128" s="500"/>
      <c r="I128" s="500"/>
      <c r="J128" s="500"/>
      <c r="K128" s="500"/>
      <c r="L128" s="500"/>
      <c r="M128" s="500">
        <v>24</v>
      </c>
      <c r="N128" s="500">
        <v>4</v>
      </c>
      <c r="O128" s="500">
        <v>13</v>
      </c>
      <c r="P128" s="500"/>
      <c r="Q128" s="500" t="s">
        <v>20</v>
      </c>
      <c r="R128" s="500" t="s">
        <v>177</v>
      </c>
      <c r="S128" s="500" t="s">
        <v>178</v>
      </c>
      <c r="T128" s="500" t="s">
        <v>181</v>
      </c>
      <c r="U128" s="500" t="s">
        <v>21</v>
      </c>
      <c r="V128" s="504" t="s">
        <v>219</v>
      </c>
      <c r="W128" s="506">
        <v>1.8039362588600001</v>
      </c>
      <c r="X128" s="345" t="s">
        <v>179</v>
      </c>
      <c r="Y128" s="318" t="s">
        <v>186</v>
      </c>
      <c r="Z128" s="318" t="s">
        <v>178</v>
      </c>
      <c r="AA128" s="327"/>
      <c r="AB128" s="457"/>
      <c r="AC128" s="458"/>
      <c r="AD128" s="322">
        <f t="shared" si="1"/>
        <v>0</v>
      </c>
      <c r="AE128" s="500">
        <v>312</v>
      </c>
      <c r="AF128" s="500">
        <v>95</v>
      </c>
      <c r="AG128" s="530" t="s">
        <v>22</v>
      </c>
      <c r="AH128" s="500">
        <v>7</v>
      </c>
    </row>
    <row r="129" spans="1:34" s="380" customFormat="1" ht="40.5" x14ac:dyDescent="0.2">
      <c r="A129" s="511"/>
      <c r="B129" s="504"/>
      <c r="C129" s="500"/>
      <c r="D129" s="504"/>
      <c r="E129" s="500"/>
      <c r="F129" s="500"/>
      <c r="G129" s="500"/>
      <c r="H129" s="500"/>
      <c r="I129" s="500"/>
      <c r="J129" s="500"/>
      <c r="K129" s="500"/>
      <c r="L129" s="500"/>
      <c r="M129" s="500"/>
      <c r="N129" s="500"/>
      <c r="O129" s="500"/>
      <c r="P129" s="500"/>
      <c r="Q129" s="500"/>
      <c r="R129" s="500"/>
      <c r="S129" s="500"/>
      <c r="T129" s="500"/>
      <c r="U129" s="500"/>
      <c r="V129" s="504"/>
      <c r="W129" s="506"/>
      <c r="X129" s="345" t="s">
        <v>217</v>
      </c>
      <c r="Y129" s="318" t="s">
        <v>186</v>
      </c>
      <c r="Z129" s="318" t="s">
        <v>178</v>
      </c>
      <c r="AA129" s="327" t="s">
        <v>200</v>
      </c>
      <c r="AB129" s="457"/>
      <c r="AC129" s="458"/>
      <c r="AD129" s="365">
        <f t="shared" si="1"/>
        <v>0</v>
      </c>
      <c r="AE129" s="500"/>
      <c r="AF129" s="500"/>
      <c r="AG129" s="531"/>
      <c r="AH129" s="500"/>
    </row>
    <row r="130" spans="1:34" s="380" customFormat="1" ht="24" x14ac:dyDescent="0.2">
      <c r="A130" s="511"/>
      <c r="B130" s="504"/>
      <c r="C130" s="500"/>
      <c r="D130" s="504"/>
      <c r="E130" s="500"/>
      <c r="F130" s="500"/>
      <c r="G130" s="500"/>
      <c r="H130" s="500"/>
      <c r="I130" s="500"/>
      <c r="J130" s="500"/>
      <c r="K130" s="500"/>
      <c r="L130" s="500"/>
      <c r="M130" s="500"/>
      <c r="N130" s="500"/>
      <c r="O130" s="500"/>
      <c r="P130" s="500"/>
      <c r="Q130" s="500"/>
      <c r="R130" s="500"/>
      <c r="S130" s="500"/>
      <c r="T130" s="500"/>
      <c r="U130" s="500"/>
      <c r="V130" s="504"/>
      <c r="W130" s="506"/>
      <c r="X130" s="345" t="s">
        <v>196</v>
      </c>
      <c r="Y130" s="318" t="s">
        <v>186</v>
      </c>
      <c r="Z130" s="318" t="s">
        <v>178</v>
      </c>
      <c r="AA130" s="327"/>
      <c r="AB130" s="457"/>
      <c r="AC130" s="458"/>
      <c r="AD130" s="322">
        <f t="shared" si="1"/>
        <v>0</v>
      </c>
      <c r="AE130" s="500"/>
      <c r="AF130" s="500"/>
      <c r="AG130" s="532"/>
      <c r="AH130" s="500"/>
    </row>
    <row r="131" spans="1:34" s="380" customFormat="1" ht="13.5" x14ac:dyDescent="0.2">
      <c r="A131" s="512" t="s">
        <v>346</v>
      </c>
      <c r="B131" s="504" t="s">
        <v>262</v>
      </c>
      <c r="C131" s="500">
        <v>281</v>
      </c>
      <c r="D131" s="504" t="s">
        <v>152</v>
      </c>
      <c r="E131" s="500">
        <v>59</v>
      </c>
      <c r="F131" s="500">
        <v>185</v>
      </c>
      <c r="G131" s="500"/>
      <c r="H131" s="500"/>
      <c r="I131" s="500"/>
      <c r="J131" s="500"/>
      <c r="K131" s="500"/>
      <c r="L131" s="500"/>
      <c r="M131" s="500">
        <v>23</v>
      </c>
      <c r="N131" s="500">
        <v>7</v>
      </c>
      <c r="O131" s="500">
        <v>11</v>
      </c>
      <c r="P131" s="500"/>
      <c r="Q131" s="500" t="s">
        <v>20</v>
      </c>
      <c r="R131" s="500" t="s">
        <v>177</v>
      </c>
      <c r="S131" s="500" t="s">
        <v>181</v>
      </c>
      <c r="T131" s="500" t="s">
        <v>181</v>
      </c>
      <c r="U131" s="500" t="s">
        <v>21</v>
      </c>
      <c r="V131" s="504" t="s">
        <v>219</v>
      </c>
      <c r="W131" s="506">
        <v>1.258372872</v>
      </c>
      <c r="X131" s="345" t="s">
        <v>228</v>
      </c>
      <c r="Y131" s="318" t="s">
        <v>186</v>
      </c>
      <c r="Z131" s="318" t="s">
        <v>178</v>
      </c>
      <c r="AA131" s="327"/>
      <c r="AB131" s="457"/>
      <c r="AC131" s="458"/>
      <c r="AD131" s="322">
        <f t="shared" si="1"/>
        <v>0</v>
      </c>
      <c r="AE131" s="500">
        <v>253</v>
      </c>
      <c r="AF131" s="500">
        <v>81</v>
      </c>
      <c r="AG131" s="530" t="s">
        <v>22</v>
      </c>
      <c r="AH131" s="500">
        <v>8</v>
      </c>
    </row>
    <row r="132" spans="1:34" s="380" customFormat="1" ht="40.5" x14ac:dyDescent="0.2">
      <c r="A132" s="511"/>
      <c r="B132" s="504"/>
      <c r="C132" s="500"/>
      <c r="D132" s="504"/>
      <c r="E132" s="500"/>
      <c r="F132" s="500"/>
      <c r="G132" s="500"/>
      <c r="H132" s="500"/>
      <c r="I132" s="500"/>
      <c r="J132" s="500"/>
      <c r="K132" s="500"/>
      <c r="L132" s="500"/>
      <c r="M132" s="500"/>
      <c r="N132" s="500"/>
      <c r="O132" s="500"/>
      <c r="P132" s="500"/>
      <c r="Q132" s="500"/>
      <c r="R132" s="500"/>
      <c r="S132" s="500"/>
      <c r="T132" s="500"/>
      <c r="U132" s="500"/>
      <c r="V132" s="504"/>
      <c r="W132" s="506"/>
      <c r="X132" s="345" t="s">
        <v>217</v>
      </c>
      <c r="Y132" s="318" t="s">
        <v>186</v>
      </c>
      <c r="Z132" s="318" t="s">
        <v>178</v>
      </c>
      <c r="AA132" s="327" t="s">
        <v>200</v>
      </c>
      <c r="AB132" s="457"/>
      <c r="AC132" s="458"/>
      <c r="AD132" s="365">
        <f t="shared" ref="AD132:AD195" si="2">AB132+AC132</f>
        <v>0</v>
      </c>
      <c r="AE132" s="500"/>
      <c r="AF132" s="500"/>
      <c r="AG132" s="531"/>
      <c r="AH132" s="500"/>
    </row>
    <row r="133" spans="1:34" s="380" customFormat="1" ht="24" x14ac:dyDescent="0.2">
      <c r="A133" s="511"/>
      <c r="B133" s="504"/>
      <c r="C133" s="500"/>
      <c r="D133" s="504"/>
      <c r="E133" s="500"/>
      <c r="F133" s="500"/>
      <c r="G133" s="500"/>
      <c r="H133" s="500"/>
      <c r="I133" s="500"/>
      <c r="J133" s="500"/>
      <c r="K133" s="500"/>
      <c r="L133" s="500"/>
      <c r="M133" s="500"/>
      <c r="N133" s="500"/>
      <c r="O133" s="500"/>
      <c r="P133" s="500"/>
      <c r="Q133" s="500"/>
      <c r="R133" s="500"/>
      <c r="S133" s="500"/>
      <c r="T133" s="500"/>
      <c r="U133" s="500"/>
      <c r="V133" s="504"/>
      <c r="W133" s="506"/>
      <c r="X133" s="345" t="s">
        <v>196</v>
      </c>
      <c r="Y133" s="318" t="s">
        <v>186</v>
      </c>
      <c r="Z133" s="318" t="s">
        <v>178</v>
      </c>
      <c r="AA133" s="327"/>
      <c r="AB133" s="457"/>
      <c r="AC133" s="458"/>
      <c r="AD133" s="322">
        <f t="shared" si="2"/>
        <v>0</v>
      </c>
      <c r="AE133" s="500"/>
      <c r="AF133" s="500"/>
      <c r="AG133" s="532"/>
      <c r="AH133" s="500"/>
    </row>
    <row r="134" spans="1:34" s="380" customFormat="1" ht="27" x14ac:dyDescent="0.2">
      <c r="A134" s="307" t="s">
        <v>346</v>
      </c>
      <c r="B134" s="309" t="s">
        <v>262</v>
      </c>
      <c r="C134" s="306">
        <v>282</v>
      </c>
      <c r="D134" s="309" t="s">
        <v>152</v>
      </c>
      <c r="E134" s="306">
        <v>45</v>
      </c>
      <c r="F134" s="306">
        <v>141</v>
      </c>
      <c r="G134" s="306"/>
      <c r="H134" s="306"/>
      <c r="I134" s="306"/>
      <c r="J134" s="306"/>
      <c r="K134" s="306"/>
      <c r="L134" s="306"/>
      <c r="M134" s="306">
        <v>16</v>
      </c>
      <c r="N134" s="306">
        <v>5</v>
      </c>
      <c r="O134" s="306">
        <v>9</v>
      </c>
      <c r="P134" s="306"/>
      <c r="Q134" s="306" t="s">
        <v>20</v>
      </c>
      <c r="R134" s="306" t="s">
        <v>177</v>
      </c>
      <c r="S134" s="306" t="s">
        <v>178</v>
      </c>
      <c r="T134" s="306" t="s">
        <v>178</v>
      </c>
      <c r="U134" s="306" t="s">
        <v>181</v>
      </c>
      <c r="V134" s="309" t="s">
        <v>353</v>
      </c>
      <c r="W134" s="310">
        <v>0.50490024351899998</v>
      </c>
      <c r="X134" s="345" t="s">
        <v>179</v>
      </c>
      <c r="Y134" s="318" t="s">
        <v>180</v>
      </c>
      <c r="Z134" s="318" t="s">
        <v>21</v>
      </c>
      <c r="AA134" s="327"/>
      <c r="AB134" s="457"/>
      <c r="AC134" s="458"/>
      <c r="AD134" s="322">
        <f t="shared" si="2"/>
        <v>0</v>
      </c>
      <c r="AE134" s="306">
        <v>144</v>
      </c>
      <c r="AF134" s="306">
        <v>62</v>
      </c>
      <c r="AG134" s="379" t="s">
        <v>22</v>
      </c>
      <c r="AH134" s="306">
        <v>5</v>
      </c>
    </row>
    <row r="135" spans="1:34" s="380" customFormat="1" ht="27" x14ac:dyDescent="0.2">
      <c r="A135" s="307" t="s">
        <v>346</v>
      </c>
      <c r="B135" s="309" t="s">
        <v>262</v>
      </c>
      <c r="C135" s="306">
        <v>283</v>
      </c>
      <c r="D135" s="309" t="s">
        <v>190</v>
      </c>
      <c r="E135" s="306">
        <v>16</v>
      </c>
      <c r="F135" s="306">
        <v>50</v>
      </c>
      <c r="G135" s="306"/>
      <c r="H135" s="306"/>
      <c r="I135" s="306"/>
      <c r="J135" s="306"/>
      <c r="K135" s="306"/>
      <c r="L135" s="306"/>
      <c r="M135" s="306">
        <v>8</v>
      </c>
      <c r="N135" s="306">
        <v>2</v>
      </c>
      <c r="O135" s="306">
        <v>6</v>
      </c>
      <c r="P135" s="306"/>
      <c r="Q135" s="306" t="s">
        <v>181</v>
      </c>
      <c r="R135" s="306" t="s">
        <v>177</v>
      </c>
      <c r="S135" s="306" t="s">
        <v>178</v>
      </c>
      <c r="T135" s="306" t="s">
        <v>178</v>
      </c>
      <c r="U135" s="306" t="s">
        <v>178</v>
      </c>
      <c r="V135" s="309" t="s">
        <v>353</v>
      </c>
      <c r="W135" s="310">
        <v>3.04833497287E-2</v>
      </c>
      <c r="X135" s="345" t="s">
        <v>182</v>
      </c>
      <c r="Y135" s="318" t="s">
        <v>21</v>
      </c>
      <c r="Z135" s="318" t="s">
        <v>178</v>
      </c>
      <c r="AA135" s="327"/>
      <c r="AB135" s="457"/>
      <c r="AC135" s="458"/>
      <c r="AD135" s="322">
        <f t="shared" si="2"/>
        <v>0</v>
      </c>
      <c r="AE135" s="306">
        <v>48</v>
      </c>
      <c r="AF135" s="306">
        <v>22</v>
      </c>
      <c r="AG135" s="379" t="s">
        <v>22</v>
      </c>
      <c r="AH135" s="306">
        <v>4</v>
      </c>
    </row>
    <row r="136" spans="1:34" s="380" customFormat="1" ht="27" x14ac:dyDescent="0.2">
      <c r="A136" s="307" t="s">
        <v>346</v>
      </c>
      <c r="B136" s="309" t="s">
        <v>262</v>
      </c>
      <c r="C136" s="306">
        <v>284</v>
      </c>
      <c r="D136" s="309" t="s">
        <v>30</v>
      </c>
      <c r="E136" s="306">
        <v>20</v>
      </c>
      <c r="F136" s="306">
        <v>63</v>
      </c>
      <c r="G136" s="306">
        <v>18</v>
      </c>
      <c r="H136" s="306">
        <v>57</v>
      </c>
      <c r="I136" s="306">
        <v>17</v>
      </c>
      <c r="J136" s="306">
        <v>53</v>
      </c>
      <c r="K136" s="306">
        <v>115</v>
      </c>
      <c r="L136" s="306">
        <v>361</v>
      </c>
      <c r="M136" s="306">
        <v>6</v>
      </c>
      <c r="N136" s="306">
        <v>0</v>
      </c>
      <c r="O136" s="306">
        <v>8</v>
      </c>
      <c r="P136" s="306"/>
      <c r="Q136" s="306" t="s">
        <v>20</v>
      </c>
      <c r="R136" s="306" t="s">
        <v>177</v>
      </c>
      <c r="S136" s="306" t="s">
        <v>178</v>
      </c>
      <c r="T136" s="306" t="s">
        <v>178</v>
      </c>
      <c r="U136" s="306" t="s">
        <v>181</v>
      </c>
      <c r="V136" s="309"/>
      <c r="W136" s="310">
        <v>3.7634114112899998E-2</v>
      </c>
      <c r="X136" s="345"/>
      <c r="Y136" s="318"/>
      <c r="Z136" s="318"/>
      <c r="AA136" s="327"/>
      <c r="AB136" s="322" t="s">
        <v>22</v>
      </c>
      <c r="AC136" s="438" t="s">
        <v>22</v>
      </c>
      <c r="AD136" s="322" t="s">
        <v>22</v>
      </c>
      <c r="AE136" s="306">
        <v>48</v>
      </c>
      <c r="AF136" s="306">
        <v>159</v>
      </c>
      <c r="AG136" s="282" t="s">
        <v>22</v>
      </c>
      <c r="AH136" s="306">
        <v>5</v>
      </c>
    </row>
    <row r="137" spans="1:34" s="380" customFormat="1" ht="27" x14ac:dyDescent="0.2">
      <c r="A137" s="307" t="s">
        <v>346</v>
      </c>
      <c r="B137" s="309" t="s">
        <v>262</v>
      </c>
      <c r="C137" s="306">
        <v>285</v>
      </c>
      <c r="D137" s="309" t="s">
        <v>190</v>
      </c>
      <c r="E137" s="306">
        <v>48</v>
      </c>
      <c r="F137" s="306">
        <v>151</v>
      </c>
      <c r="G137" s="306"/>
      <c r="H137" s="306"/>
      <c r="I137" s="306"/>
      <c r="J137" s="306"/>
      <c r="K137" s="306"/>
      <c r="L137" s="306"/>
      <c r="M137" s="306">
        <v>13</v>
      </c>
      <c r="N137" s="306">
        <v>2</v>
      </c>
      <c r="O137" s="306">
        <v>10</v>
      </c>
      <c r="P137" s="306"/>
      <c r="Q137" s="306" t="s">
        <v>20</v>
      </c>
      <c r="R137" s="306" t="s">
        <v>177</v>
      </c>
      <c r="S137" s="306" t="s">
        <v>178</v>
      </c>
      <c r="T137" s="306" t="s">
        <v>178</v>
      </c>
      <c r="U137" s="306" t="s">
        <v>181</v>
      </c>
      <c r="V137" s="309" t="s">
        <v>353</v>
      </c>
      <c r="W137" s="310">
        <v>0.46775395081999999</v>
      </c>
      <c r="X137" s="345" t="s">
        <v>179</v>
      </c>
      <c r="Y137" s="318" t="s">
        <v>180</v>
      </c>
      <c r="Z137" s="318" t="s">
        <v>181</v>
      </c>
      <c r="AA137" s="327"/>
      <c r="AB137" s="457"/>
      <c r="AC137" s="458"/>
      <c r="AD137" s="322">
        <f t="shared" si="2"/>
        <v>0</v>
      </c>
      <c r="AE137" s="306">
        <v>130</v>
      </c>
      <c r="AF137" s="306">
        <v>66</v>
      </c>
      <c r="AG137" s="381" t="s">
        <v>22</v>
      </c>
      <c r="AH137" s="306">
        <v>5</v>
      </c>
    </row>
    <row r="138" spans="1:34" s="380" customFormat="1" ht="27" x14ac:dyDescent="0.2">
      <c r="A138" s="307" t="s">
        <v>346</v>
      </c>
      <c r="B138" s="309" t="s">
        <v>262</v>
      </c>
      <c r="C138" s="306">
        <v>286</v>
      </c>
      <c r="D138" s="309" t="s">
        <v>285</v>
      </c>
      <c r="E138" s="306">
        <v>35</v>
      </c>
      <c r="F138" s="306">
        <v>110</v>
      </c>
      <c r="G138" s="306"/>
      <c r="H138" s="306"/>
      <c r="I138" s="306"/>
      <c r="J138" s="306"/>
      <c r="K138" s="306"/>
      <c r="L138" s="306"/>
      <c r="M138" s="306">
        <v>16</v>
      </c>
      <c r="N138" s="306">
        <v>2</v>
      </c>
      <c r="O138" s="306">
        <v>6</v>
      </c>
      <c r="P138" s="306"/>
      <c r="Q138" s="306" t="s">
        <v>21</v>
      </c>
      <c r="R138" s="306" t="s">
        <v>177</v>
      </c>
      <c r="S138" s="306" t="s">
        <v>178</v>
      </c>
      <c r="T138" s="306" t="s">
        <v>178</v>
      </c>
      <c r="U138" s="306" t="s">
        <v>178</v>
      </c>
      <c r="V138" s="309"/>
      <c r="W138" s="310">
        <v>0.30564825124299999</v>
      </c>
      <c r="X138" s="345"/>
      <c r="Y138" s="318"/>
      <c r="Z138" s="318"/>
      <c r="AA138" s="327"/>
      <c r="AB138" s="322" t="s">
        <v>22</v>
      </c>
      <c r="AC138" s="438" t="s">
        <v>22</v>
      </c>
      <c r="AD138" s="322" t="s">
        <v>22</v>
      </c>
      <c r="AE138" s="306">
        <v>96</v>
      </c>
      <c r="AF138" s="306">
        <v>48</v>
      </c>
      <c r="AG138" s="282" t="s">
        <v>22</v>
      </c>
      <c r="AH138" s="306">
        <v>4</v>
      </c>
    </row>
    <row r="139" spans="1:34" s="380" customFormat="1" ht="27" x14ac:dyDescent="0.2">
      <c r="A139" s="307" t="s">
        <v>346</v>
      </c>
      <c r="B139" s="309" t="s">
        <v>262</v>
      </c>
      <c r="C139" s="306">
        <v>287</v>
      </c>
      <c r="D139" s="309" t="s">
        <v>285</v>
      </c>
      <c r="E139" s="306">
        <v>31</v>
      </c>
      <c r="F139" s="306">
        <v>97</v>
      </c>
      <c r="G139" s="306"/>
      <c r="H139" s="306"/>
      <c r="I139" s="306"/>
      <c r="J139" s="306"/>
      <c r="K139" s="306"/>
      <c r="L139" s="306"/>
      <c r="M139" s="306">
        <v>15</v>
      </c>
      <c r="N139" s="306">
        <v>2</v>
      </c>
      <c r="O139" s="306">
        <v>6</v>
      </c>
      <c r="P139" s="306"/>
      <c r="Q139" s="306" t="s">
        <v>21</v>
      </c>
      <c r="R139" s="306" t="s">
        <v>177</v>
      </c>
      <c r="S139" s="306" t="s">
        <v>178</v>
      </c>
      <c r="T139" s="306" t="s">
        <v>178</v>
      </c>
      <c r="U139" s="306" t="s">
        <v>178</v>
      </c>
      <c r="V139" s="309"/>
      <c r="W139" s="310">
        <v>0.22537206991600001</v>
      </c>
      <c r="X139" s="345"/>
      <c r="Y139" s="318"/>
      <c r="Z139" s="318"/>
      <c r="AA139" s="327"/>
      <c r="AB139" s="322" t="s">
        <v>22</v>
      </c>
      <c r="AC139" s="438" t="s">
        <v>22</v>
      </c>
      <c r="AD139" s="322" t="s">
        <v>22</v>
      </c>
      <c r="AE139" s="306">
        <v>90</v>
      </c>
      <c r="AF139" s="306">
        <v>43</v>
      </c>
      <c r="AG139" s="282" t="s">
        <v>22</v>
      </c>
      <c r="AH139" s="306">
        <v>4</v>
      </c>
    </row>
    <row r="140" spans="1:34" s="380" customFormat="1" ht="27" x14ac:dyDescent="0.2">
      <c r="A140" s="307" t="s">
        <v>346</v>
      </c>
      <c r="B140" s="309" t="s">
        <v>262</v>
      </c>
      <c r="C140" s="306">
        <v>288</v>
      </c>
      <c r="D140" s="309" t="s">
        <v>285</v>
      </c>
      <c r="E140" s="306">
        <v>29</v>
      </c>
      <c r="F140" s="306">
        <v>91</v>
      </c>
      <c r="G140" s="306"/>
      <c r="H140" s="306"/>
      <c r="I140" s="306"/>
      <c r="J140" s="306"/>
      <c r="K140" s="306"/>
      <c r="L140" s="306"/>
      <c r="M140" s="306">
        <v>14</v>
      </c>
      <c r="N140" s="306">
        <v>2</v>
      </c>
      <c r="O140" s="306">
        <v>6</v>
      </c>
      <c r="P140" s="306"/>
      <c r="Q140" s="306" t="s">
        <v>21</v>
      </c>
      <c r="R140" s="306" t="s">
        <v>177</v>
      </c>
      <c r="S140" s="306" t="s">
        <v>178</v>
      </c>
      <c r="T140" s="306" t="s">
        <v>178</v>
      </c>
      <c r="U140" s="306" t="s">
        <v>178</v>
      </c>
      <c r="V140" s="309"/>
      <c r="W140" s="310">
        <v>0.18428227956599999</v>
      </c>
      <c r="X140" s="345"/>
      <c r="Y140" s="318"/>
      <c r="Z140" s="318"/>
      <c r="AA140" s="327"/>
      <c r="AB140" s="322" t="s">
        <v>22</v>
      </c>
      <c r="AC140" s="438" t="s">
        <v>22</v>
      </c>
      <c r="AD140" s="322" t="s">
        <v>22</v>
      </c>
      <c r="AE140" s="306">
        <v>84</v>
      </c>
      <c r="AF140" s="306">
        <v>40</v>
      </c>
      <c r="AG140" s="282" t="s">
        <v>22</v>
      </c>
      <c r="AH140" s="306">
        <v>4</v>
      </c>
    </row>
    <row r="141" spans="1:34" s="380" customFormat="1" ht="27" x14ac:dyDescent="0.2">
      <c r="A141" s="307" t="s">
        <v>346</v>
      </c>
      <c r="B141" s="309" t="s">
        <v>262</v>
      </c>
      <c r="C141" s="306">
        <v>289</v>
      </c>
      <c r="D141" s="309" t="s">
        <v>286</v>
      </c>
      <c r="E141" s="306">
        <v>52</v>
      </c>
      <c r="F141" s="306">
        <v>163</v>
      </c>
      <c r="G141" s="306"/>
      <c r="H141" s="306"/>
      <c r="I141" s="306"/>
      <c r="J141" s="306"/>
      <c r="K141" s="306"/>
      <c r="L141" s="306"/>
      <c r="M141" s="306">
        <v>12</v>
      </c>
      <c r="N141" s="306">
        <v>2</v>
      </c>
      <c r="O141" s="306">
        <v>8</v>
      </c>
      <c r="P141" s="306"/>
      <c r="Q141" s="306" t="s">
        <v>20</v>
      </c>
      <c r="R141" s="306" t="s">
        <v>250</v>
      </c>
      <c r="S141" s="306" t="s">
        <v>21</v>
      </c>
      <c r="T141" s="306" t="s">
        <v>181</v>
      </c>
      <c r="U141" s="306" t="s">
        <v>20</v>
      </c>
      <c r="V141" s="309" t="s">
        <v>259</v>
      </c>
      <c r="W141" s="310">
        <v>0.45641754805500001</v>
      </c>
      <c r="X141" s="377" t="s">
        <v>214</v>
      </c>
      <c r="Y141" s="318"/>
      <c r="Z141" s="318">
        <v>1</v>
      </c>
      <c r="AA141" s="327"/>
      <c r="AB141" s="457"/>
      <c r="AC141" s="458"/>
      <c r="AD141" s="365">
        <f t="shared" si="2"/>
        <v>0</v>
      </c>
      <c r="AE141" s="306">
        <v>96</v>
      </c>
      <c r="AF141" s="306">
        <v>71</v>
      </c>
      <c r="AG141" s="459"/>
      <c r="AH141" s="306">
        <v>12</v>
      </c>
    </row>
    <row r="142" spans="1:34" s="380" customFormat="1" ht="13.5" x14ac:dyDescent="0.2">
      <c r="A142" s="512" t="s">
        <v>346</v>
      </c>
      <c r="B142" s="504" t="s">
        <v>262</v>
      </c>
      <c r="C142" s="500">
        <v>290</v>
      </c>
      <c r="D142" s="504" t="s">
        <v>155</v>
      </c>
      <c r="E142" s="500">
        <v>80</v>
      </c>
      <c r="F142" s="500">
        <v>251</v>
      </c>
      <c r="G142" s="500"/>
      <c r="H142" s="500"/>
      <c r="I142" s="500"/>
      <c r="J142" s="500"/>
      <c r="K142" s="500"/>
      <c r="L142" s="500"/>
      <c r="M142" s="500">
        <v>26</v>
      </c>
      <c r="N142" s="500">
        <v>8</v>
      </c>
      <c r="O142" s="500">
        <v>13</v>
      </c>
      <c r="P142" s="500"/>
      <c r="Q142" s="500" t="s">
        <v>20</v>
      </c>
      <c r="R142" s="500" t="s">
        <v>177</v>
      </c>
      <c r="S142" s="500" t="s">
        <v>178</v>
      </c>
      <c r="T142" s="500" t="s">
        <v>21</v>
      </c>
      <c r="U142" s="500" t="s">
        <v>20</v>
      </c>
      <c r="V142" s="504" t="s">
        <v>283</v>
      </c>
      <c r="W142" s="506">
        <v>2.43444783725</v>
      </c>
      <c r="X142" s="345" t="s">
        <v>179</v>
      </c>
      <c r="Y142" s="318" t="s">
        <v>186</v>
      </c>
      <c r="Z142" s="318" t="s">
        <v>178</v>
      </c>
      <c r="AA142" s="327"/>
      <c r="AB142" s="457"/>
      <c r="AC142" s="458"/>
      <c r="AD142" s="322">
        <f t="shared" si="2"/>
        <v>0</v>
      </c>
      <c r="AE142" s="500">
        <v>338</v>
      </c>
      <c r="AF142" s="500">
        <v>110</v>
      </c>
      <c r="AG142" s="530" t="s">
        <v>22</v>
      </c>
      <c r="AH142" s="500">
        <v>9</v>
      </c>
    </row>
    <row r="143" spans="1:34" s="380" customFormat="1" ht="40.5" x14ac:dyDescent="0.2">
      <c r="A143" s="511"/>
      <c r="B143" s="504"/>
      <c r="C143" s="500"/>
      <c r="D143" s="504"/>
      <c r="E143" s="500"/>
      <c r="F143" s="500"/>
      <c r="G143" s="500"/>
      <c r="H143" s="500"/>
      <c r="I143" s="500"/>
      <c r="J143" s="500"/>
      <c r="K143" s="500"/>
      <c r="L143" s="500"/>
      <c r="M143" s="500"/>
      <c r="N143" s="500"/>
      <c r="O143" s="500"/>
      <c r="P143" s="500"/>
      <c r="Q143" s="500"/>
      <c r="R143" s="500"/>
      <c r="S143" s="500"/>
      <c r="T143" s="500"/>
      <c r="U143" s="500"/>
      <c r="V143" s="504"/>
      <c r="W143" s="506"/>
      <c r="X143" s="345" t="s">
        <v>217</v>
      </c>
      <c r="Y143" s="318" t="s">
        <v>186</v>
      </c>
      <c r="Z143" s="318" t="s">
        <v>178</v>
      </c>
      <c r="AA143" s="327" t="s">
        <v>200</v>
      </c>
      <c r="AB143" s="457"/>
      <c r="AC143" s="458"/>
      <c r="AD143" s="365">
        <f t="shared" si="2"/>
        <v>0</v>
      </c>
      <c r="AE143" s="500"/>
      <c r="AF143" s="500"/>
      <c r="AG143" s="531"/>
      <c r="AH143" s="500"/>
    </row>
    <row r="144" spans="1:34" s="380" customFormat="1" ht="24" x14ac:dyDescent="0.2">
      <c r="A144" s="511"/>
      <c r="B144" s="504"/>
      <c r="C144" s="500"/>
      <c r="D144" s="504"/>
      <c r="E144" s="500"/>
      <c r="F144" s="500"/>
      <c r="G144" s="500"/>
      <c r="H144" s="500"/>
      <c r="I144" s="500"/>
      <c r="J144" s="500"/>
      <c r="K144" s="500"/>
      <c r="L144" s="500"/>
      <c r="M144" s="500"/>
      <c r="N144" s="500"/>
      <c r="O144" s="500"/>
      <c r="P144" s="500"/>
      <c r="Q144" s="500"/>
      <c r="R144" s="500"/>
      <c r="S144" s="500"/>
      <c r="T144" s="500"/>
      <c r="U144" s="500"/>
      <c r="V144" s="504"/>
      <c r="W144" s="506"/>
      <c r="X144" s="345" t="s">
        <v>196</v>
      </c>
      <c r="Y144" s="318" t="s">
        <v>186</v>
      </c>
      <c r="Z144" s="318" t="s">
        <v>178</v>
      </c>
      <c r="AA144" s="327"/>
      <c r="AB144" s="457"/>
      <c r="AC144" s="458"/>
      <c r="AD144" s="322">
        <f t="shared" si="2"/>
        <v>0</v>
      </c>
      <c r="AE144" s="500"/>
      <c r="AF144" s="500"/>
      <c r="AG144" s="532"/>
      <c r="AH144" s="500"/>
    </row>
    <row r="145" spans="1:34" s="380" customFormat="1" ht="13.5" x14ac:dyDescent="0.2">
      <c r="A145" s="512" t="s">
        <v>346</v>
      </c>
      <c r="B145" s="504" t="s">
        <v>262</v>
      </c>
      <c r="C145" s="500">
        <v>291</v>
      </c>
      <c r="D145" s="504" t="s">
        <v>155</v>
      </c>
      <c r="E145" s="500">
        <v>93</v>
      </c>
      <c r="F145" s="500">
        <v>292</v>
      </c>
      <c r="G145" s="500"/>
      <c r="H145" s="500"/>
      <c r="I145" s="500"/>
      <c r="J145" s="500"/>
      <c r="K145" s="500"/>
      <c r="L145" s="500"/>
      <c r="M145" s="500">
        <v>21</v>
      </c>
      <c r="N145" s="500">
        <v>2</v>
      </c>
      <c r="O145" s="500">
        <v>18</v>
      </c>
      <c r="P145" s="500"/>
      <c r="Q145" s="500" t="s">
        <v>20</v>
      </c>
      <c r="R145" s="500" t="s">
        <v>177</v>
      </c>
      <c r="S145" s="500" t="s">
        <v>178</v>
      </c>
      <c r="T145" s="500" t="s">
        <v>21</v>
      </c>
      <c r="U145" s="500" t="s">
        <v>21</v>
      </c>
      <c r="V145" s="504" t="s">
        <v>216</v>
      </c>
      <c r="W145" s="506">
        <v>2.8893671104999998</v>
      </c>
      <c r="X145" s="345" t="s">
        <v>231</v>
      </c>
      <c r="Y145" s="318" t="s">
        <v>186</v>
      </c>
      <c r="Z145" s="318" t="s">
        <v>178</v>
      </c>
      <c r="AA145" s="327"/>
      <c r="AB145" s="457"/>
      <c r="AC145" s="458"/>
      <c r="AD145" s="365">
        <f t="shared" si="2"/>
        <v>0</v>
      </c>
      <c r="AE145" s="500">
        <v>378</v>
      </c>
      <c r="AF145" s="500">
        <v>127</v>
      </c>
      <c r="AG145" s="530" t="s">
        <v>22</v>
      </c>
      <c r="AH145" s="500">
        <v>8</v>
      </c>
    </row>
    <row r="146" spans="1:34" s="380" customFormat="1" ht="13.5" x14ac:dyDescent="0.2">
      <c r="A146" s="511"/>
      <c r="B146" s="504"/>
      <c r="C146" s="500"/>
      <c r="D146" s="504"/>
      <c r="E146" s="500"/>
      <c r="F146" s="500"/>
      <c r="G146" s="500"/>
      <c r="H146" s="500"/>
      <c r="I146" s="500"/>
      <c r="J146" s="500"/>
      <c r="K146" s="500"/>
      <c r="L146" s="500"/>
      <c r="M146" s="500"/>
      <c r="N146" s="500"/>
      <c r="O146" s="500"/>
      <c r="P146" s="500"/>
      <c r="Q146" s="500"/>
      <c r="R146" s="500"/>
      <c r="S146" s="500"/>
      <c r="T146" s="500"/>
      <c r="U146" s="500"/>
      <c r="V146" s="504"/>
      <c r="W146" s="506"/>
      <c r="X146" s="345" t="s">
        <v>179</v>
      </c>
      <c r="Y146" s="318"/>
      <c r="Z146" s="318" t="s">
        <v>178</v>
      </c>
      <c r="AA146" s="327"/>
      <c r="AB146" s="457"/>
      <c r="AC146" s="458"/>
      <c r="AD146" s="322">
        <f t="shared" si="2"/>
        <v>0</v>
      </c>
      <c r="AE146" s="500"/>
      <c r="AF146" s="500"/>
      <c r="AG146" s="531"/>
      <c r="AH146" s="500"/>
    </row>
    <row r="147" spans="1:34" s="380" customFormat="1" ht="40.5" x14ac:dyDescent="0.2">
      <c r="A147" s="511"/>
      <c r="B147" s="504"/>
      <c r="C147" s="500"/>
      <c r="D147" s="504"/>
      <c r="E147" s="500"/>
      <c r="F147" s="500"/>
      <c r="G147" s="500"/>
      <c r="H147" s="500"/>
      <c r="I147" s="500"/>
      <c r="J147" s="500"/>
      <c r="K147" s="500"/>
      <c r="L147" s="500"/>
      <c r="M147" s="500"/>
      <c r="N147" s="500"/>
      <c r="O147" s="500"/>
      <c r="P147" s="500"/>
      <c r="Q147" s="500"/>
      <c r="R147" s="500"/>
      <c r="S147" s="500"/>
      <c r="T147" s="500"/>
      <c r="U147" s="500"/>
      <c r="V147" s="504"/>
      <c r="W147" s="506"/>
      <c r="X147" s="345" t="s">
        <v>217</v>
      </c>
      <c r="Y147" s="318" t="s">
        <v>186</v>
      </c>
      <c r="Z147" s="318" t="s">
        <v>178</v>
      </c>
      <c r="AA147" s="327" t="s">
        <v>200</v>
      </c>
      <c r="AB147" s="457"/>
      <c r="AC147" s="458"/>
      <c r="AD147" s="365">
        <f t="shared" si="2"/>
        <v>0</v>
      </c>
      <c r="AE147" s="500"/>
      <c r="AF147" s="500"/>
      <c r="AG147" s="531"/>
      <c r="AH147" s="500"/>
    </row>
    <row r="148" spans="1:34" s="380" customFormat="1" ht="24" x14ac:dyDescent="0.2">
      <c r="A148" s="511"/>
      <c r="B148" s="504"/>
      <c r="C148" s="500"/>
      <c r="D148" s="504"/>
      <c r="E148" s="500"/>
      <c r="F148" s="500"/>
      <c r="G148" s="500"/>
      <c r="H148" s="500"/>
      <c r="I148" s="500"/>
      <c r="J148" s="500"/>
      <c r="K148" s="500"/>
      <c r="L148" s="500"/>
      <c r="M148" s="500"/>
      <c r="N148" s="500"/>
      <c r="O148" s="500"/>
      <c r="P148" s="500"/>
      <c r="Q148" s="500"/>
      <c r="R148" s="500"/>
      <c r="S148" s="500"/>
      <c r="T148" s="500"/>
      <c r="U148" s="500"/>
      <c r="V148" s="504"/>
      <c r="W148" s="506"/>
      <c r="X148" s="345" t="s">
        <v>196</v>
      </c>
      <c r="Y148" s="318" t="s">
        <v>186</v>
      </c>
      <c r="Z148" s="318" t="s">
        <v>178</v>
      </c>
      <c r="AA148" s="327"/>
      <c r="AB148" s="457"/>
      <c r="AC148" s="458"/>
      <c r="AD148" s="322">
        <f t="shared" si="2"/>
        <v>0</v>
      </c>
      <c r="AE148" s="500"/>
      <c r="AF148" s="500"/>
      <c r="AG148" s="532"/>
      <c r="AH148" s="500"/>
    </row>
    <row r="149" spans="1:34" s="380" customFormat="1" ht="13.5" x14ac:dyDescent="0.2">
      <c r="A149" s="512" t="s">
        <v>346</v>
      </c>
      <c r="B149" s="504" t="s">
        <v>262</v>
      </c>
      <c r="C149" s="500">
        <v>292</v>
      </c>
      <c r="D149" s="504" t="s">
        <v>155</v>
      </c>
      <c r="E149" s="500">
        <v>71</v>
      </c>
      <c r="F149" s="500">
        <v>223</v>
      </c>
      <c r="G149" s="500"/>
      <c r="H149" s="500"/>
      <c r="I149" s="500"/>
      <c r="J149" s="500"/>
      <c r="K149" s="500"/>
      <c r="L149" s="500"/>
      <c r="M149" s="500">
        <v>23</v>
      </c>
      <c r="N149" s="500">
        <v>5</v>
      </c>
      <c r="O149" s="500">
        <v>18</v>
      </c>
      <c r="P149" s="500"/>
      <c r="Q149" s="500" t="s">
        <v>20</v>
      </c>
      <c r="R149" s="500" t="s">
        <v>177</v>
      </c>
      <c r="S149" s="500" t="s">
        <v>181</v>
      </c>
      <c r="T149" s="500" t="s">
        <v>21</v>
      </c>
      <c r="U149" s="500" t="s">
        <v>21</v>
      </c>
      <c r="V149" s="504" t="s">
        <v>287</v>
      </c>
      <c r="W149" s="506">
        <v>1.8318660544600001</v>
      </c>
      <c r="X149" s="345" t="s">
        <v>179</v>
      </c>
      <c r="Y149" s="318" t="s">
        <v>186</v>
      </c>
      <c r="Z149" s="318" t="s">
        <v>178</v>
      </c>
      <c r="AA149" s="327"/>
      <c r="AB149" s="457"/>
      <c r="AC149" s="458"/>
      <c r="AD149" s="322">
        <f t="shared" si="2"/>
        <v>0</v>
      </c>
      <c r="AE149" s="500">
        <v>414</v>
      </c>
      <c r="AF149" s="500">
        <v>97</v>
      </c>
      <c r="AG149" s="533" t="s">
        <v>22</v>
      </c>
      <c r="AH149" s="500">
        <v>9</v>
      </c>
    </row>
    <row r="150" spans="1:34" s="380" customFormat="1" ht="40.5" x14ac:dyDescent="0.2">
      <c r="A150" s="511"/>
      <c r="B150" s="504"/>
      <c r="C150" s="500"/>
      <c r="D150" s="504"/>
      <c r="E150" s="500"/>
      <c r="F150" s="500"/>
      <c r="G150" s="500"/>
      <c r="H150" s="500"/>
      <c r="I150" s="500"/>
      <c r="J150" s="500"/>
      <c r="K150" s="500"/>
      <c r="L150" s="500"/>
      <c r="M150" s="500"/>
      <c r="N150" s="500"/>
      <c r="O150" s="500"/>
      <c r="P150" s="500"/>
      <c r="Q150" s="500"/>
      <c r="R150" s="500"/>
      <c r="S150" s="500"/>
      <c r="T150" s="500"/>
      <c r="U150" s="500"/>
      <c r="V150" s="504"/>
      <c r="W150" s="506"/>
      <c r="X150" s="345" t="s">
        <v>217</v>
      </c>
      <c r="Y150" s="318" t="s">
        <v>186</v>
      </c>
      <c r="Z150" s="318" t="s">
        <v>178</v>
      </c>
      <c r="AA150" s="327" t="s">
        <v>200</v>
      </c>
      <c r="AB150" s="457"/>
      <c r="AC150" s="458"/>
      <c r="AD150" s="365">
        <f t="shared" si="2"/>
        <v>0</v>
      </c>
      <c r="AE150" s="500"/>
      <c r="AF150" s="500"/>
      <c r="AG150" s="531"/>
      <c r="AH150" s="500"/>
    </row>
    <row r="151" spans="1:34" s="380" customFormat="1" ht="24" x14ac:dyDescent="0.2">
      <c r="A151" s="511"/>
      <c r="B151" s="504"/>
      <c r="C151" s="500"/>
      <c r="D151" s="504"/>
      <c r="E151" s="500"/>
      <c r="F151" s="500"/>
      <c r="G151" s="500"/>
      <c r="H151" s="500"/>
      <c r="I151" s="500"/>
      <c r="J151" s="500"/>
      <c r="K151" s="500"/>
      <c r="L151" s="500"/>
      <c r="M151" s="500"/>
      <c r="N151" s="500"/>
      <c r="O151" s="500"/>
      <c r="P151" s="500"/>
      <c r="Q151" s="500"/>
      <c r="R151" s="500"/>
      <c r="S151" s="500"/>
      <c r="T151" s="500"/>
      <c r="U151" s="500"/>
      <c r="V151" s="504"/>
      <c r="W151" s="506"/>
      <c r="X151" s="345" t="s">
        <v>196</v>
      </c>
      <c r="Y151" s="318" t="s">
        <v>186</v>
      </c>
      <c r="Z151" s="318" t="s">
        <v>178</v>
      </c>
      <c r="AA151" s="327"/>
      <c r="AB151" s="457"/>
      <c r="AC151" s="458"/>
      <c r="AD151" s="322">
        <f t="shared" si="2"/>
        <v>0</v>
      </c>
      <c r="AE151" s="500"/>
      <c r="AF151" s="500"/>
      <c r="AG151" s="532"/>
      <c r="AH151" s="500"/>
    </row>
    <row r="152" spans="1:34" s="380" customFormat="1" ht="13.5" x14ac:dyDescent="0.2">
      <c r="A152" s="512" t="s">
        <v>346</v>
      </c>
      <c r="B152" s="504" t="s">
        <v>262</v>
      </c>
      <c r="C152" s="500">
        <v>293</v>
      </c>
      <c r="D152" s="504" t="s">
        <v>152</v>
      </c>
      <c r="E152" s="500">
        <v>66</v>
      </c>
      <c r="F152" s="500">
        <v>207</v>
      </c>
      <c r="G152" s="500"/>
      <c r="H152" s="500"/>
      <c r="I152" s="500"/>
      <c r="J152" s="500"/>
      <c r="K152" s="500"/>
      <c r="L152" s="500"/>
      <c r="M152" s="500">
        <v>15</v>
      </c>
      <c r="N152" s="500">
        <v>4</v>
      </c>
      <c r="O152" s="500">
        <v>15</v>
      </c>
      <c r="P152" s="500"/>
      <c r="Q152" s="500" t="s">
        <v>20</v>
      </c>
      <c r="R152" s="500" t="s">
        <v>177</v>
      </c>
      <c r="S152" s="500" t="s">
        <v>181</v>
      </c>
      <c r="T152" s="500" t="s">
        <v>181</v>
      </c>
      <c r="U152" s="500" t="s">
        <v>181</v>
      </c>
      <c r="V152" s="504" t="s">
        <v>353</v>
      </c>
      <c r="W152" s="506">
        <v>1.0302831631</v>
      </c>
      <c r="X152" s="345" t="s">
        <v>179</v>
      </c>
      <c r="Y152" s="318" t="s">
        <v>180</v>
      </c>
      <c r="Z152" s="318" t="s">
        <v>181</v>
      </c>
      <c r="AA152" s="327"/>
      <c r="AB152" s="457"/>
      <c r="AC152" s="458"/>
      <c r="AD152" s="322">
        <f t="shared" si="2"/>
        <v>0</v>
      </c>
      <c r="AE152" s="500">
        <v>225</v>
      </c>
      <c r="AF152" s="500">
        <v>91</v>
      </c>
      <c r="AG152" s="530" t="s">
        <v>22</v>
      </c>
      <c r="AH152" s="500">
        <v>7</v>
      </c>
    </row>
    <row r="153" spans="1:34" s="380" customFormat="1" ht="40.5" x14ac:dyDescent="0.2">
      <c r="A153" s="511"/>
      <c r="B153" s="504"/>
      <c r="C153" s="500"/>
      <c r="D153" s="504"/>
      <c r="E153" s="500"/>
      <c r="F153" s="500"/>
      <c r="G153" s="500"/>
      <c r="H153" s="500"/>
      <c r="I153" s="500"/>
      <c r="J153" s="500"/>
      <c r="K153" s="500"/>
      <c r="L153" s="500"/>
      <c r="M153" s="500"/>
      <c r="N153" s="500"/>
      <c r="O153" s="500"/>
      <c r="P153" s="500"/>
      <c r="Q153" s="500"/>
      <c r="R153" s="500"/>
      <c r="S153" s="500"/>
      <c r="T153" s="500"/>
      <c r="U153" s="500"/>
      <c r="V153" s="504"/>
      <c r="W153" s="506"/>
      <c r="X153" s="345" t="s">
        <v>196</v>
      </c>
      <c r="Y153" s="318" t="s">
        <v>180</v>
      </c>
      <c r="Z153" s="318" t="s">
        <v>181</v>
      </c>
      <c r="AA153" s="327" t="s">
        <v>200</v>
      </c>
      <c r="AB153" s="457"/>
      <c r="AC153" s="458"/>
      <c r="AD153" s="322">
        <f t="shared" si="2"/>
        <v>0</v>
      </c>
      <c r="AE153" s="500"/>
      <c r="AF153" s="500"/>
      <c r="AG153" s="532"/>
      <c r="AH153" s="500"/>
    </row>
    <row r="154" spans="1:34" s="380" customFormat="1" ht="13.5" x14ac:dyDescent="0.2">
      <c r="A154" s="512" t="s">
        <v>346</v>
      </c>
      <c r="B154" s="504" t="s">
        <v>262</v>
      </c>
      <c r="C154" s="500">
        <v>294</v>
      </c>
      <c r="D154" s="504" t="s">
        <v>155</v>
      </c>
      <c r="E154" s="500">
        <v>67</v>
      </c>
      <c r="F154" s="500">
        <v>210</v>
      </c>
      <c r="G154" s="500"/>
      <c r="H154" s="500"/>
      <c r="I154" s="500"/>
      <c r="J154" s="500"/>
      <c r="K154" s="500"/>
      <c r="L154" s="500"/>
      <c r="M154" s="500">
        <v>24</v>
      </c>
      <c r="N154" s="500">
        <v>4</v>
      </c>
      <c r="O154" s="500">
        <v>13</v>
      </c>
      <c r="P154" s="500"/>
      <c r="Q154" s="500" t="s">
        <v>20</v>
      </c>
      <c r="R154" s="500" t="s">
        <v>177</v>
      </c>
      <c r="S154" s="500" t="s">
        <v>178</v>
      </c>
      <c r="T154" s="500" t="s">
        <v>181</v>
      </c>
      <c r="U154" s="500" t="s">
        <v>181</v>
      </c>
      <c r="V154" s="504" t="s">
        <v>353</v>
      </c>
      <c r="W154" s="506">
        <v>1.69949683026</v>
      </c>
      <c r="X154" s="345" t="s">
        <v>179</v>
      </c>
      <c r="Y154" s="318" t="s">
        <v>180</v>
      </c>
      <c r="Z154" s="318" t="s">
        <v>181</v>
      </c>
      <c r="AA154" s="327"/>
      <c r="AB154" s="457"/>
      <c r="AC154" s="458"/>
      <c r="AD154" s="322">
        <f t="shared" si="2"/>
        <v>0</v>
      </c>
      <c r="AE154" s="500">
        <v>312</v>
      </c>
      <c r="AF154" s="500">
        <v>92</v>
      </c>
      <c r="AG154" s="530" t="s">
        <v>22</v>
      </c>
      <c r="AH154" s="500">
        <v>6</v>
      </c>
    </row>
    <row r="155" spans="1:34" s="380" customFormat="1" ht="40.5" x14ac:dyDescent="0.2">
      <c r="A155" s="511"/>
      <c r="B155" s="504"/>
      <c r="C155" s="500"/>
      <c r="D155" s="504"/>
      <c r="E155" s="500"/>
      <c r="F155" s="500"/>
      <c r="G155" s="500"/>
      <c r="H155" s="500"/>
      <c r="I155" s="500"/>
      <c r="J155" s="500"/>
      <c r="K155" s="500"/>
      <c r="L155" s="500"/>
      <c r="M155" s="500"/>
      <c r="N155" s="500"/>
      <c r="O155" s="500"/>
      <c r="P155" s="500"/>
      <c r="Q155" s="500"/>
      <c r="R155" s="500"/>
      <c r="S155" s="500"/>
      <c r="T155" s="500"/>
      <c r="U155" s="500"/>
      <c r="V155" s="504"/>
      <c r="W155" s="506"/>
      <c r="X155" s="345" t="s">
        <v>196</v>
      </c>
      <c r="Y155" s="318" t="s">
        <v>180</v>
      </c>
      <c r="Z155" s="318" t="s">
        <v>181</v>
      </c>
      <c r="AA155" s="327" t="s">
        <v>200</v>
      </c>
      <c r="AB155" s="457"/>
      <c r="AC155" s="458"/>
      <c r="AD155" s="322">
        <f t="shared" si="2"/>
        <v>0</v>
      </c>
      <c r="AE155" s="500"/>
      <c r="AF155" s="500"/>
      <c r="AG155" s="532"/>
      <c r="AH155" s="500"/>
    </row>
    <row r="156" spans="1:34" s="380" customFormat="1" ht="13.5" x14ac:dyDescent="0.2">
      <c r="A156" s="512" t="s">
        <v>346</v>
      </c>
      <c r="B156" s="504" t="s">
        <v>262</v>
      </c>
      <c r="C156" s="500">
        <v>295</v>
      </c>
      <c r="D156" s="504" t="s">
        <v>155</v>
      </c>
      <c r="E156" s="500">
        <v>65</v>
      </c>
      <c r="F156" s="500">
        <v>204</v>
      </c>
      <c r="G156" s="500"/>
      <c r="H156" s="500"/>
      <c r="I156" s="500"/>
      <c r="J156" s="500"/>
      <c r="K156" s="500"/>
      <c r="L156" s="500"/>
      <c r="M156" s="500">
        <v>21</v>
      </c>
      <c r="N156" s="500">
        <v>4</v>
      </c>
      <c r="O156" s="500">
        <v>12</v>
      </c>
      <c r="P156" s="500"/>
      <c r="Q156" s="500" t="s">
        <v>20</v>
      </c>
      <c r="R156" s="500" t="s">
        <v>177</v>
      </c>
      <c r="S156" s="500" t="s">
        <v>178</v>
      </c>
      <c r="T156" s="500" t="s">
        <v>181</v>
      </c>
      <c r="U156" s="500" t="s">
        <v>181</v>
      </c>
      <c r="V156" s="504" t="s">
        <v>208</v>
      </c>
      <c r="W156" s="506">
        <v>1.3984189420599999</v>
      </c>
      <c r="X156" s="345" t="s">
        <v>179</v>
      </c>
      <c r="Y156" s="318" t="s">
        <v>180</v>
      </c>
      <c r="Z156" s="318" t="s">
        <v>181</v>
      </c>
      <c r="AA156" s="327"/>
      <c r="AB156" s="457"/>
      <c r="AC156" s="458"/>
      <c r="AD156" s="322">
        <f t="shared" si="2"/>
        <v>0</v>
      </c>
      <c r="AE156" s="500">
        <v>252</v>
      </c>
      <c r="AF156" s="500">
        <v>89</v>
      </c>
      <c r="AG156" s="530" t="s">
        <v>22</v>
      </c>
      <c r="AH156" s="500">
        <v>6</v>
      </c>
    </row>
    <row r="157" spans="1:34" s="380" customFormat="1" ht="24" x14ac:dyDescent="0.2">
      <c r="A157" s="511"/>
      <c r="B157" s="504"/>
      <c r="C157" s="500"/>
      <c r="D157" s="504"/>
      <c r="E157" s="500"/>
      <c r="F157" s="500"/>
      <c r="G157" s="500"/>
      <c r="H157" s="500"/>
      <c r="I157" s="500"/>
      <c r="J157" s="500"/>
      <c r="K157" s="500"/>
      <c r="L157" s="500"/>
      <c r="M157" s="500"/>
      <c r="N157" s="500"/>
      <c r="O157" s="500"/>
      <c r="P157" s="500"/>
      <c r="Q157" s="500"/>
      <c r="R157" s="500"/>
      <c r="S157" s="500"/>
      <c r="T157" s="500"/>
      <c r="U157" s="500"/>
      <c r="V157" s="504"/>
      <c r="W157" s="506"/>
      <c r="X157" s="345" t="s">
        <v>196</v>
      </c>
      <c r="Y157" s="318" t="s">
        <v>180</v>
      </c>
      <c r="Z157" s="318" t="s">
        <v>181</v>
      </c>
      <c r="AA157" s="327" t="s">
        <v>209</v>
      </c>
      <c r="AB157" s="457"/>
      <c r="AC157" s="458"/>
      <c r="AD157" s="322">
        <f t="shared" si="2"/>
        <v>0</v>
      </c>
      <c r="AE157" s="500"/>
      <c r="AF157" s="500"/>
      <c r="AG157" s="532"/>
      <c r="AH157" s="500"/>
    </row>
    <row r="158" spans="1:34" s="380" customFormat="1" ht="13.5" x14ac:dyDescent="0.2">
      <c r="A158" s="512" t="s">
        <v>346</v>
      </c>
      <c r="B158" s="504" t="s">
        <v>262</v>
      </c>
      <c r="C158" s="500">
        <v>296</v>
      </c>
      <c r="D158" s="504" t="s">
        <v>155</v>
      </c>
      <c r="E158" s="500">
        <v>63</v>
      </c>
      <c r="F158" s="500">
        <v>198</v>
      </c>
      <c r="G158" s="500"/>
      <c r="H158" s="500"/>
      <c r="I158" s="500"/>
      <c r="J158" s="500"/>
      <c r="K158" s="500"/>
      <c r="L158" s="500"/>
      <c r="M158" s="500">
        <v>25</v>
      </c>
      <c r="N158" s="500">
        <v>8</v>
      </c>
      <c r="O158" s="500">
        <v>14</v>
      </c>
      <c r="P158" s="500"/>
      <c r="Q158" s="500" t="s">
        <v>20</v>
      </c>
      <c r="R158" s="500" t="s">
        <v>177</v>
      </c>
      <c r="S158" s="500" t="s">
        <v>178</v>
      </c>
      <c r="T158" s="500" t="s">
        <v>21</v>
      </c>
      <c r="U158" s="500" t="s">
        <v>21</v>
      </c>
      <c r="V158" s="504" t="s">
        <v>216</v>
      </c>
      <c r="W158" s="506">
        <v>1.5000239100499999</v>
      </c>
      <c r="X158" s="345" t="s">
        <v>179</v>
      </c>
      <c r="Y158" s="318" t="s">
        <v>186</v>
      </c>
      <c r="Z158" s="318" t="s">
        <v>178</v>
      </c>
      <c r="AA158" s="327"/>
      <c r="AB158" s="457"/>
      <c r="AC158" s="458"/>
      <c r="AD158" s="322">
        <f t="shared" si="2"/>
        <v>0</v>
      </c>
      <c r="AE158" s="500">
        <v>350</v>
      </c>
      <c r="AF158" s="500">
        <v>86</v>
      </c>
      <c r="AG158" s="530" t="s">
        <v>22</v>
      </c>
      <c r="AH158" s="500">
        <v>8</v>
      </c>
    </row>
    <row r="159" spans="1:34" s="380" customFormat="1" ht="40.5" x14ac:dyDescent="0.2">
      <c r="A159" s="511"/>
      <c r="B159" s="504"/>
      <c r="C159" s="500"/>
      <c r="D159" s="504"/>
      <c r="E159" s="500"/>
      <c r="F159" s="500"/>
      <c r="G159" s="500"/>
      <c r="H159" s="500"/>
      <c r="I159" s="500"/>
      <c r="J159" s="500"/>
      <c r="K159" s="500"/>
      <c r="L159" s="500"/>
      <c r="M159" s="500"/>
      <c r="N159" s="500"/>
      <c r="O159" s="500"/>
      <c r="P159" s="500"/>
      <c r="Q159" s="500"/>
      <c r="R159" s="500"/>
      <c r="S159" s="500"/>
      <c r="T159" s="500"/>
      <c r="U159" s="500"/>
      <c r="V159" s="504"/>
      <c r="W159" s="506"/>
      <c r="X159" s="345" t="s">
        <v>217</v>
      </c>
      <c r="Y159" s="318" t="s">
        <v>186</v>
      </c>
      <c r="Z159" s="318" t="s">
        <v>178</v>
      </c>
      <c r="AA159" s="327" t="s">
        <v>200</v>
      </c>
      <c r="AB159" s="457"/>
      <c r="AC159" s="458"/>
      <c r="AD159" s="365">
        <f t="shared" si="2"/>
        <v>0</v>
      </c>
      <c r="AE159" s="500"/>
      <c r="AF159" s="500"/>
      <c r="AG159" s="531"/>
      <c r="AH159" s="500"/>
    </row>
    <row r="160" spans="1:34" s="380" customFormat="1" ht="24" x14ac:dyDescent="0.2">
      <c r="A160" s="511"/>
      <c r="B160" s="504"/>
      <c r="C160" s="500"/>
      <c r="D160" s="504"/>
      <c r="E160" s="500"/>
      <c r="F160" s="500"/>
      <c r="G160" s="500"/>
      <c r="H160" s="500"/>
      <c r="I160" s="500"/>
      <c r="J160" s="500"/>
      <c r="K160" s="500"/>
      <c r="L160" s="500"/>
      <c r="M160" s="500"/>
      <c r="N160" s="500"/>
      <c r="O160" s="500"/>
      <c r="P160" s="500"/>
      <c r="Q160" s="500"/>
      <c r="R160" s="500"/>
      <c r="S160" s="500"/>
      <c r="T160" s="500"/>
      <c r="U160" s="500"/>
      <c r="V160" s="504"/>
      <c r="W160" s="506"/>
      <c r="X160" s="345" t="s">
        <v>196</v>
      </c>
      <c r="Y160" s="318" t="s">
        <v>186</v>
      </c>
      <c r="Z160" s="318" t="s">
        <v>178</v>
      </c>
      <c r="AA160" s="327"/>
      <c r="AB160" s="457"/>
      <c r="AC160" s="458"/>
      <c r="AD160" s="322">
        <f t="shared" si="2"/>
        <v>0</v>
      </c>
      <c r="AE160" s="500"/>
      <c r="AF160" s="500"/>
      <c r="AG160" s="532"/>
      <c r="AH160" s="500"/>
    </row>
    <row r="161" spans="1:34" s="380" customFormat="1" ht="40.5" x14ac:dyDescent="0.2">
      <c r="A161" s="512" t="s">
        <v>346</v>
      </c>
      <c r="B161" s="504" t="s">
        <v>262</v>
      </c>
      <c r="C161" s="500">
        <v>297</v>
      </c>
      <c r="D161" s="504" t="s">
        <v>155</v>
      </c>
      <c r="E161" s="500">
        <v>68</v>
      </c>
      <c r="F161" s="500">
        <v>214</v>
      </c>
      <c r="G161" s="500"/>
      <c r="H161" s="500"/>
      <c r="I161" s="500"/>
      <c r="J161" s="500"/>
      <c r="K161" s="500"/>
      <c r="L161" s="500"/>
      <c r="M161" s="500">
        <v>19</v>
      </c>
      <c r="N161" s="500">
        <v>4</v>
      </c>
      <c r="O161" s="500">
        <v>11</v>
      </c>
      <c r="P161" s="500"/>
      <c r="Q161" s="500" t="s">
        <v>20</v>
      </c>
      <c r="R161" s="500" t="s">
        <v>177</v>
      </c>
      <c r="S161" s="500" t="s">
        <v>181</v>
      </c>
      <c r="T161" s="500" t="s">
        <v>181</v>
      </c>
      <c r="U161" s="500" t="s">
        <v>21</v>
      </c>
      <c r="V161" s="504" t="s">
        <v>288</v>
      </c>
      <c r="W161" s="506">
        <v>1.3864652442200001</v>
      </c>
      <c r="X161" s="345" t="s">
        <v>228</v>
      </c>
      <c r="Y161" s="318" t="s">
        <v>186</v>
      </c>
      <c r="Z161" s="318" t="s">
        <v>178</v>
      </c>
      <c r="AA161" s="327" t="s">
        <v>200</v>
      </c>
      <c r="AB161" s="457"/>
      <c r="AC161" s="458"/>
      <c r="AD161" s="322">
        <f t="shared" si="2"/>
        <v>0</v>
      </c>
      <c r="AE161" s="500">
        <v>209</v>
      </c>
      <c r="AF161" s="500">
        <v>93</v>
      </c>
      <c r="AG161" s="530" t="s">
        <v>22</v>
      </c>
      <c r="AH161" s="500">
        <v>8</v>
      </c>
    </row>
    <row r="162" spans="1:34" s="380" customFormat="1" ht="24" x14ac:dyDescent="0.2">
      <c r="A162" s="511"/>
      <c r="B162" s="504"/>
      <c r="C162" s="500"/>
      <c r="D162" s="504"/>
      <c r="E162" s="500"/>
      <c r="F162" s="500"/>
      <c r="G162" s="500"/>
      <c r="H162" s="500"/>
      <c r="I162" s="500"/>
      <c r="J162" s="500"/>
      <c r="K162" s="500"/>
      <c r="L162" s="500"/>
      <c r="M162" s="500"/>
      <c r="N162" s="500"/>
      <c r="O162" s="500"/>
      <c r="P162" s="500"/>
      <c r="Q162" s="500"/>
      <c r="R162" s="500"/>
      <c r="S162" s="500"/>
      <c r="T162" s="500"/>
      <c r="U162" s="500"/>
      <c r="V162" s="504"/>
      <c r="W162" s="506"/>
      <c r="X162" s="345" t="s">
        <v>196</v>
      </c>
      <c r="Y162" s="318" t="s">
        <v>186</v>
      </c>
      <c r="Z162" s="318" t="s">
        <v>178</v>
      </c>
      <c r="AA162" s="327"/>
      <c r="AB162" s="457"/>
      <c r="AC162" s="458"/>
      <c r="AD162" s="322">
        <f t="shared" si="2"/>
        <v>0</v>
      </c>
      <c r="AE162" s="500"/>
      <c r="AF162" s="500"/>
      <c r="AG162" s="532"/>
      <c r="AH162" s="500"/>
    </row>
    <row r="163" spans="1:34" s="380" customFormat="1" ht="13.5" x14ac:dyDescent="0.2">
      <c r="A163" s="512" t="s">
        <v>346</v>
      </c>
      <c r="B163" s="504" t="s">
        <v>262</v>
      </c>
      <c r="C163" s="500">
        <v>298</v>
      </c>
      <c r="D163" s="504" t="s">
        <v>155</v>
      </c>
      <c r="E163" s="500">
        <v>56</v>
      </c>
      <c r="F163" s="500">
        <v>176</v>
      </c>
      <c r="G163" s="500"/>
      <c r="H163" s="500"/>
      <c r="I163" s="500"/>
      <c r="J163" s="500"/>
      <c r="K163" s="500"/>
      <c r="L163" s="500"/>
      <c r="M163" s="500">
        <v>17</v>
      </c>
      <c r="N163" s="500">
        <v>7</v>
      </c>
      <c r="O163" s="500">
        <v>12</v>
      </c>
      <c r="P163" s="500"/>
      <c r="Q163" s="500" t="s">
        <v>20</v>
      </c>
      <c r="R163" s="500" t="s">
        <v>177</v>
      </c>
      <c r="S163" s="500" t="s">
        <v>181</v>
      </c>
      <c r="T163" s="500" t="s">
        <v>181</v>
      </c>
      <c r="U163" s="500" t="s">
        <v>21</v>
      </c>
      <c r="V163" s="504" t="s">
        <v>289</v>
      </c>
      <c r="W163" s="506">
        <v>0.83661235122499999</v>
      </c>
      <c r="X163" s="345" t="s">
        <v>228</v>
      </c>
      <c r="Y163" s="318" t="s">
        <v>186</v>
      </c>
      <c r="Z163" s="318" t="s">
        <v>178</v>
      </c>
      <c r="AA163" s="327"/>
      <c r="AB163" s="457"/>
      <c r="AC163" s="458"/>
      <c r="AD163" s="322">
        <f t="shared" si="2"/>
        <v>0</v>
      </c>
      <c r="AE163" s="500">
        <v>204</v>
      </c>
      <c r="AF163" s="500">
        <v>77</v>
      </c>
      <c r="AG163" s="530" t="s">
        <v>22</v>
      </c>
      <c r="AH163" s="500">
        <v>8</v>
      </c>
    </row>
    <row r="164" spans="1:34" s="380" customFormat="1" ht="40.5" x14ac:dyDescent="0.2">
      <c r="A164" s="511"/>
      <c r="B164" s="504"/>
      <c r="C164" s="500"/>
      <c r="D164" s="504"/>
      <c r="E164" s="500"/>
      <c r="F164" s="500"/>
      <c r="G164" s="500"/>
      <c r="H164" s="500"/>
      <c r="I164" s="500"/>
      <c r="J164" s="500"/>
      <c r="K164" s="500"/>
      <c r="L164" s="500"/>
      <c r="M164" s="500"/>
      <c r="N164" s="500"/>
      <c r="O164" s="500"/>
      <c r="P164" s="500"/>
      <c r="Q164" s="500"/>
      <c r="R164" s="500"/>
      <c r="S164" s="500"/>
      <c r="T164" s="500"/>
      <c r="U164" s="500"/>
      <c r="V164" s="504"/>
      <c r="W164" s="506"/>
      <c r="X164" s="345" t="s">
        <v>196</v>
      </c>
      <c r="Y164" s="318" t="s">
        <v>186</v>
      </c>
      <c r="Z164" s="318" t="s">
        <v>178</v>
      </c>
      <c r="AA164" s="327" t="s">
        <v>200</v>
      </c>
      <c r="AB164" s="457"/>
      <c r="AC164" s="458"/>
      <c r="AD164" s="322">
        <f t="shared" si="2"/>
        <v>0</v>
      </c>
      <c r="AE164" s="500"/>
      <c r="AF164" s="500"/>
      <c r="AG164" s="532"/>
      <c r="AH164" s="500"/>
    </row>
    <row r="165" spans="1:34" s="380" customFormat="1" ht="13.5" x14ac:dyDescent="0.2">
      <c r="A165" s="512" t="s">
        <v>346</v>
      </c>
      <c r="B165" s="504" t="s">
        <v>262</v>
      </c>
      <c r="C165" s="500">
        <v>299</v>
      </c>
      <c r="D165" s="504" t="s">
        <v>152</v>
      </c>
      <c r="E165" s="500">
        <v>67</v>
      </c>
      <c r="F165" s="500">
        <v>210</v>
      </c>
      <c r="G165" s="500"/>
      <c r="H165" s="500"/>
      <c r="I165" s="500"/>
      <c r="J165" s="500"/>
      <c r="K165" s="500"/>
      <c r="L165" s="500"/>
      <c r="M165" s="500">
        <v>19</v>
      </c>
      <c r="N165" s="500">
        <v>4</v>
      </c>
      <c r="O165" s="500">
        <v>12</v>
      </c>
      <c r="P165" s="500"/>
      <c r="Q165" s="500" t="s">
        <v>20</v>
      </c>
      <c r="R165" s="500" t="s">
        <v>177</v>
      </c>
      <c r="S165" s="500" t="s">
        <v>181</v>
      </c>
      <c r="T165" s="500" t="s">
        <v>181</v>
      </c>
      <c r="U165" s="500" t="s">
        <v>21</v>
      </c>
      <c r="V165" s="504" t="s">
        <v>264</v>
      </c>
      <c r="W165" s="506">
        <v>1.34543499062</v>
      </c>
      <c r="X165" s="345" t="s">
        <v>179</v>
      </c>
      <c r="Y165" s="318" t="s">
        <v>186</v>
      </c>
      <c r="Z165" s="318" t="s">
        <v>178</v>
      </c>
      <c r="AA165" s="327"/>
      <c r="AB165" s="457"/>
      <c r="AC165" s="458"/>
      <c r="AD165" s="322">
        <f t="shared" si="2"/>
        <v>0</v>
      </c>
      <c r="AE165" s="500">
        <v>228</v>
      </c>
      <c r="AF165" s="500">
        <v>92</v>
      </c>
      <c r="AG165" s="533" t="s">
        <v>22</v>
      </c>
      <c r="AH165" s="500">
        <v>8</v>
      </c>
    </row>
    <row r="166" spans="1:34" s="380" customFormat="1" ht="36" x14ac:dyDescent="0.2">
      <c r="A166" s="511"/>
      <c r="B166" s="504"/>
      <c r="C166" s="500"/>
      <c r="D166" s="504"/>
      <c r="E166" s="500"/>
      <c r="F166" s="500"/>
      <c r="G166" s="500"/>
      <c r="H166" s="500"/>
      <c r="I166" s="500"/>
      <c r="J166" s="500"/>
      <c r="K166" s="500"/>
      <c r="L166" s="500"/>
      <c r="M166" s="500"/>
      <c r="N166" s="500"/>
      <c r="O166" s="500"/>
      <c r="P166" s="500"/>
      <c r="Q166" s="500"/>
      <c r="R166" s="500"/>
      <c r="S166" s="500"/>
      <c r="T166" s="500"/>
      <c r="U166" s="500"/>
      <c r="V166" s="504"/>
      <c r="W166" s="506"/>
      <c r="X166" s="345" t="s">
        <v>217</v>
      </c>
      <c r="Y166" s="318" t="s">
        <v>186</v>
      </c>
      <c r="Z166" s="318" t="s">
        <v>178</v>
      </c>
      <c r="AA166" s="327"/>
      <c r="AB166" s="457"/>
      <c r="AC166" s="458"/>
      <c r="AD166" s="365">
        <f t="shared" si="2"/>
        <v>0</v>
      </c>
      <c r="AE166" s="500"/>
      <c r="AF166" s="500"/>
      <c r="AG166" s="532"/>
      <c r="AH166" s="500"/>
    </row>
    <row r="167" spans="1:34" s="380" customFormat="1" ht="27" x14ac:dyDescent="0.2">
      <c r="A167" s="307" t="s">
        <v>346</v>
      </c>
      <c r="B167" s="309" t="s">
        <v>262</v>
      </c>
      <c r="C167" s="306">
        <v>300</v>
      </c>
      <c r="D167" s="309" t="s">
        <v>152</v>
      </c>
      <c r="E167" s="306">
        <v>72</v>
      </c>
      <c r="F167" s="306">
        <v>226</v>
      </c>
      <c r="G167" s="306"/>
      <c r="H167" s="306"/>
      <c r="I167" s="306"/>
      <c r="J167" s="306"/>
      <c r="K167" s="306"/>
      <c r="L167" s="306"/>
      <c r="M167" s="306">
        <v>18</v>
      </c>
      <c r="N167" s="306">
        <v>7</v>
      </c>
      <c r="O167" s="306">
        <v>16</v>
      </c>
      <c r="P167" s="306"/>
      <c r="Q167" s="306" t="s">
        <v>20</v>
      </c>
      <c r="R167" s="306" t="s">
        <v>177</v>
      </c>
      <c r="S167" s="306" t="s">
        <v>178</v>
      </c>
      <c r="T167" s="306" t="s">
        <v>181</v>
      </c>
      <c r="U167" s="306" t="s">
        <v>181</v>
      </c>
      <c r="V167" s="309" t="s">
        <v>353</v>
      </c>
      <c r="W167" s="310">
        <v>1.4748577953499999</v>
      </c>
      <c r="X167" s="345" t="s">
        <v>179</v>
      </c>
      <c r="Y167" s="318" t="s">
        <v>180</v>
      </c>
      <c r="Z167" s="318" t="s">
        <v>181</v>
      </c>
      <c r="AA167" s="327"/>
      <c r="AB167" s="457"/>
      <c r="AC167" s="458"/>
      <c r="AD167" s="322">
        <f t="shared" si="2"/>
        <v>0</v>
      </c>
      <c r="AE167" s="306">
        <v>288</v>
      </c>
      <c r="AF167" s="306">
        <v>99</v>
      </c>
      <c r="AG167" s="379" t="s">
        <v>22</v>
      </c>
      <c r="AH167" s="306">
        <v>6</v>
      </c>
    </row>
    <row r="168" spans="1:34" s="380" customFormat="1" ht="13.5" x14ac:dyDescent="0.2">
      <c r="A168" s="512" t="s">
        <v>346</v>
      </c>
      <c r="B168" s="504" t="s">
        <v>262</v>
      </c>
      <c r="C168" s="500">
        <v>301</v>
      </c>
      <c r="D168" s="504" t="s">
        <v>152</v>
      </c>
      <c r="E168" s="500">
        <v>73</v>
      </c>
      <c r="F168" s="500">
        <v>229</v>
      </c>
      <c r="G168" s="500"/>
      <c r="H168" s="500"/>
      <c r="I168" s="500"/>
      <c r="J168" s="500"/>
      <c r="K168" s="500"/>
      <c r="L168" s="500"/>
      <c r="M168" s="500">
        <v>19</v>
      </c>
      <c r="N168" s="500">
        <v>4</v>
      </c>
      <c r="O168" s="500">
        <v>15</v>
      </c>
      <c r="P168" s="500"/>
      <c r="Q168" s="500" t="s">
        <v>20</v>
      </c>
      <c r="R168" s="500" t="s">
        <v>177</v>
      </c>
      <c r="S168" s="500" t="s">
        <v>178</v>
      </c>
      <c r="T168" s="500" t="s">
        <v>181</v>
      </c>
      <c r="U168" s="500" t="s">
        <v>21</v>
      </c>
      <c r="V168" s="504" t="s">
        <v>216</v>
      </c>
      <c r="W168" s="506">
        <v>1.60092912827</v>
      </c>
      <c r="X168" s="345" t="s">
        <v>179</v>
      </c>
      <c r="Y168" s="318" t="s">
        <v>186</v>
      </c>
      <c r="Z168" s="318" t="s">
        <v>178</v>
      </c>
      <c r="AA168" s="327"/>
      <c r="AB168" s="457"/>
      <c r="AC168" s="458"/>
      <c r="AD168" s="322">
        <f t="shared" si="2"/>
        <v>0</v>
      </c>
      <c r="AE168" s="500">
        <v>285</v>
      </c>
      <c r="AF168" s="500">
        <v>100</v>
      </c>
      <c r="AG168" s="530" t="s">
        <v>22</v>
      </c>
      <c r="AH168" s="500">
        <v>7</v>
      </c>
    </row>
    <row r="169" spans="1:34" s="380" customFormat="1" ht="40.5" x14ac:dyDescent="0.2">
      <c r="A169" s="511"/>
      <c r="B169" s="504"/>
      <c r="C169" s="500"/>
      <c r="D169" s="504"/>
      <c r="E169" s="500"/>
      <c r="F169" s="500"/>
      <c r="G169" s="500"/>
      <c r="H169" s="500"/>
      <c r="I169" s="500"/>
      <c r="J169" s="500"/>
      <c r="K169" s="500"/>
      <c r="L169" s="500"/>
      <c r="M169" s="500"/>
      <c r="N169" s="500"/>
      <c r="O169" s="500"/>
      <c r="P169" s="500"/>
      <c r="Q169" s="500"/>
      <c r="R169" s="500"/>
      <c r="S169" s="500"/>
      <c r="T169" s="500"/>
      <c r="U169" s="500"/>
      <c r="V169" s="504"/>
      <c r="W169" s="506"/>
      <c r="X169" s="345" t="s">
        <v>217</v>
      </c>
      <c r="Y169" s="318" t="s">
        <v>186</v>
      </c>
      <c r="Z169" s="318" t="s">
        <v>178</v>
      </c>
      <c r="AA169" s="327" t="s">
        <v>200</v>
      </c>
      <c r="AB169" s="457"/>
      <c r="AC169" s="458"/>
      <c r="AD169" s="365">
        <f t="shared" si="2"/>
        <v>0</v>
      </c>
      <c r="AE169" s="500"/>
      <c r="AF169" s="500"/>
      <c r="AG169" s="531"/>
      <c r="AH169" s="500"/>
    </row>
    <row r="170" spans="1:34" s="380" customFormat="1" ht="24" x14ac:dyDescent="0.2">
      <c r="A170" s="511"/>
      <c r="B170" s="504"/>
      <c r="C170" s="500"/>
      <c r="D170" s="504"/>
      <c r="E170" s="500"/>
      <c r="F170" s="500"/>
      <c r="G170" s="500"/>
      <c r="H170" s="500"/>
      <c r="I170" s="500"/>
      <c r="J170" s="500"/>
      <c r="K170" s="500"/>
      <c r="L170" s="500"/>
      <c r="M170" s="500"/>
      <c r="N170" s="500"/>
      <c r="O170" s="500"/>
      <c r="P170" s="500"/>
      <c r="Q170" s="500"/>
      <c r="R170" s="500"/>
      <c r="S170" s="500"/>
      <c r="T170" s="500"/>
      <c r="U170" s="500"/>
      <c r="V170" s="504"/>
      <c r="W170" s="506"/>
      <c r="X170" s="345" t="s">
        <v>196</v>
      </c>
      <c r="Y170" s="318" t="s">
        <v>186</v>
      </c>
      <c r="Z170" s="318" t="s">
        <v>178</v>
      </c>
      <c r="AA170" s="327"/>
      <c r="AB170" s="457"/>
      <c r="AC170" s="458"/>
      <c r="AD170" s="322">
        <f t="shared" si="2"/>
        <v>0</v>
      </c>
      <c r="AE170" s="500"/>
      <c r="AF170" s="500"/>
      <c r="AG170" s="532"/>
      <c r="AH170" s="500"/>
    </row>
    <row r="171" spans="1:34" s="380" customFormat="1" ht="13.5" x14ac:dyDescent="0.2">
      <c r="A171" s="512" t="s">
        <v>346</v>
      </c>
      <c r="B171" s="504" t="s">
        <v>262</v>
      </c>
      <c r="C171" s="500">
        <v>302</v>
      </c>
      <c r="D171" s="504" t="s">
        <v>152</v>
      </c>
      <c r="E171" s="500">
        <v>52</v>
      </c>
      <c r="F171" s="500">
        <v>163</v>
      </c>
      <c r="G171" s="500"/>
      <c r="H171" s="500"/>
      <c r="I171" s="500"/>
      <c r="J171" s="500"/>
      <c r="K171" s="500"/>
      <c r="L171" s="500"/>
      <c r="M171" s="500">
        <v>21</v>
      </c>
      <c r="N171" s="500">
        <v>4</v>
      </c>
      <c r="O171" s="500">
        <v>11</v>
      </c>
      <c r="P171" s="500"/>
      <c r="Q171" s="500" t="s">
        <v>20</v>
      </c>
      <c r="R171" s="500" t="s">
        <v>177</v>
      </c>
      <c r="S171" s="500" t="s">
        <v>178</v>
      </c>
      <c r="T171" s="500" t="s">
        <v>181</v>
      </c>
      <c r="U171" s="500" t="s">
        <v>181</v>
      </c>
      <c r="V171" s="504" t="s">
        <v>353</v>
      </c>
      <c r="W171" s="506">
        <v>0.88906176180300001</v>
      </c>
      <c r="X171" s="345" t="s">
        <v>179</v>
      </c>
      <c r="Y171" s="318" t="s">
        <v>180</v>
      </c>
      <c r="Z171" s="318" t="s">
        <v>181</v>
      </c>
      <c r="AA171" s="327"/>
      <c r="AB171" s="457"/>
      <c r="AC171" s="458"/>
      <c r="AD171" s="322">
        <f t="shared" si="2"/>
        <v>0</v>
      </c>
      <c r="AE171" s="500">
        <v>231</v>
      </c>
      <c r="AF171" s="500">
        <v>71</v>
      </c>
      <c r="AG171" s="530" t="s">
        <v>22</v>
      </c>
      <c r="AH171" s="500">
        <v>6</v>
      </c>
    </row>
    <row r="172" spans="1:34" s="380" customFormat="1" ht="40.5" x14ac:dyDescent="0.2">
      <c r="A172" s="511"/>
      <c r="B172" s="504"/>
      <c r="C172" s="500"/>
      <c r="D172" s="504"/>
      <c r="E172" s="500"/>
      <c r="F172" s="500"/>
      <c r="G172" s="500"/>
      <c r="H172" s="500"/>
      <c r="I172" s="500"/>
      <c r="J172" s="500"/>
      <c r="K172" s="500"/>
      <c r="L172" s="500"/>
      <c r="M172" s="500"/>
      <c r="N172" s="500"/>
      <c r="O172" s="500"/>
      <c r="P172" s="500"/>
      <c r="Q172" s="500"/>
      <c r="R172" s="500"/>
      <c r="S172" s="500"/>
      <c r="T172" s="500"/>
      <c r="U172" s="500"/>
      <c r="V172" s="504"/>
      <c r="W172" s="506"/>
      <c r="X172" s="345" t="s">
        <v>196</v>
      </c>
      <c r="Y172" s="318" t="s">
        <v>180</v>
      </c>
      <c r="Z172" s="318" t="s">
        <v>181</v>
      </c>
      <c r="AA172" s="327" t="s">
        <v>200</v>
      </c>
      <c r="AB172" s="457"/>
      <c r="AC172" s="458"/>
      <c r="AD172" s="322">
        <f t="shared" si="2"/>
        <v>0</v>
      </c>
      <c r="AE172" s="500"/>
      <c r="AF172" s="500"/>
      <c r="AG172" s="532"/>
      <c r="AH172" s="500"/>
    </row>
    <row r="173" spans="1:34" s="380" customFormat="1" ht="13.5" x14ac:dyDescent="0.2">
      <c r="A173" s="512" t="s">
        <v>346</v>
      </c>
      <c r="B173" s="504" t="s">
        <v>262</v>
      </c>
      <c r="C173" s="500">
        <v>303</v>
      </c>
      <c r="D173" s="504" t="s">
        <v>152</v>
      </c>
      <c r="E173" s="500">
        <v>68</v>
      </c>
      <c r="F173" s="500">
        <v>214</v>
      </c>
      <c r="G173" s="500"/>
      <c r="H173" s="500"/>
      <c r="I173" s="500"/>
      <c r="J173" s="500"/>
      <c r="K173" s="500"/>
      <c r="L173" s="500"/>
      <c r="M173" s="500">
        <v>25</v>
      </c>
      <c r="N173" s="500">
        <v>6</v>
      </c>
      <c r="O173" s="500">
        <v>9</v>
      </c>
      <c r="P173" s="500"/>
      <c r="Q173" s="500" t="s">
        <v>20</v>
      </c>
      <c r="R173" s="500" t="s">
        <v>210</v>
      </c>
      <c r="S173" s="500" t="s">
        <v>181</v>
      </c>
      <c r="T173" s="500" t="s">
        <v>181</v>
      </c>
      <c r="U173" s="500" t="s">
        <v>21</v>
      </c>
      <c r="V173" s="504" t="s">
        <v>290</v>
      </c>
      <c r="W173" s="506">
        <v>1.75132451902</v>
      </c>
      <c r="X173" s="345" t="s">
        <v>228</v>
      </c>
      <c r="Y173" s="318" t="s">
        <v>186</v>
      </c>
      <c r="Z173" s="318" t="s">
        <v>178</v>
      </c>
      <c r="AA173" s="327" t="s">
        <v>209</v>
      </c>
      <c r="AB173" s="457"/>
      <c r="AC173" s="458"/>
      <c r="AD173" s="322">
        <f t="shared" si="2"/>
        <v>0</v>
      </c>
      <c r="AE173" s="500">
        <v>225</v>
      </c>
      <c r="AF173" s="500">
        <v>93</v>
      </c>
      <c r="AG173" s="530" t="s">
        <v>22</v>
      </c>
      <c r="AH173" s="500">
        <v>9</v>
      </c>
    </row>
    <row r="174" spans="1:34" s="380" customFormat="1" ht="24" x14ac:dyDescent="0.2">
      <c r="A174" s="511"/>
      <c r="B174" s="504"/>
      <c r="C174" s="500"/>
      <c r="D174" s="504"/>
      <c r="E174" s="500"/>
      <c r="F174" s="500"/>
      <c r="G174" s="500"/>
      <c r="H174" s="500"/>
      <c r="I174" s="500"/>
      <c r="J174" s="500"/>
      <c r="K174" s="500"/>
      <c r="L174" s="500"/>
      <c r="M174" s="500"/>
      <c r="N174" s="500"/>
      <c r="O174" s="500"/>
      <c r="P174" s="500"/>
      <c r="Q174" s="500"/>
      <c r="R174" s="500"/>
      <c r="S174" s="500"/>
      <c r="T174" s="500"/>
      <c r="U174" s="500"/>
      <c r="V174" s="504"/>
      <c r="W174" s="506"/>
      <c r="X174" s="345" t="s">
        <v>196</v>
      </c>
      <c r="Y174" s="318" t="s">
        <v>186</v>
      </c>
      <c r="Z174" s="318" t="s">
        <v>178</v>
      </c>
      <c r="AA174" s="327"/>
      <c r="AB174" s="457"/>
      <c r="AC174" s="458"/>
      <c r="AD174" s="322">
        <f t="shared" si="2"/>
        <v>0</v>
      </c>
      <c r="AE174" s="500"/>
      <c r="AF174" s="500"/>
      <c r="AG174" s="532"/>
      <c r="AH174" s="500"/>
    </row>
    <row r="175" spans="1:34" s="380" customFormat="1" ht="13.5" x14ac:dyDescent="0.2">
      <c r="A175" s="512" t="s">
        <v>346</v>
      </c>
      <c r="B175" s="504" t="s">
        <v>262</v>
      </c>
      <c r="C175" s="500">
        <v>304</v>
      </c>
      <c r="D175" s="504" t="s">
        <v>245</v>
      </c>
      <c r="E175" s="500">
        <v>61</v>
      </c>
      <c r="F175" s="500">
        <v>192</v>
      </c>
      <c r="G175" s="500"/>
      <c r="H175" s="500"/>
      <c r="I175" s="500"/>
      <c r="J175" s="500"/>
      <c r="K175" s="500"/>
      <c r="L175" s="500"/>
      <c r="M175" s="500">
        <v>17</v>
      </c>
      <c r="N175" s="500">
        <v>4</v>
      </c>
      <c r="O175" s="500">
        <v>8</v>
      </c>
      <c r="P175" s="500"/>
      <c r="Q175" s="500" t="s">
        <v>20</v>
      </c>
      <c r="R175" s="500" t="s">
        <v>177</v>
      </c>
      <c r="S175" s="500" t="s">
        <v>178</v>
      </c>
      <c r="T175" s="500" t="s">
        <v>181</v>
      </c>
      <c r="U175" s="500" t="s">
        <v>21</v>
      </c>
      <c r="V175" s="504" t="s">
        <v>216</v>
      </c>
      <c r="W175" s="506">
        <v>0.89734563842500004</v>
      </c>
      <c r="X175" s="345" t="s">
        <v>179</v>
      </c>
      <c r="Y175" s="318" t="s">
        <v>186</v>
      </c>
      <c r="Z175" s="318" t="s">
        <v>178</v>
      </c>
      <c r="AA175" s="327"/>
      <c r="AB175" s="457"/>
      <c r="AC175" s="458"/>
      <c r="AD175" s="322">
        <f t="shared" si="2"/>
        <v>0</v>
      </c>
      <c r="AE175" s="500">
        <v>136</v>
      </c>
      <c r="AF175" s="500">
        <v>84</v>
      </c>
      <c r="AG175" s="530" t="s">
        <v>22</v>
      </c>
      <c r="AH175" s="500">
        <v>7</v>
      </c>
    </row>
    <row r="176" spans="1:34" s="380" customFormat="1" ht="36" x14ac:dyDescent="0.2">
      <c r="A176" s="511"/>
      <c r="B176" s="504"/>
      <c r="C176" s="500"/>
      <c r="D176" s="504"/>
      <c r="E176" s="500"/>
      <c r="F176" s="500"/>
      <c r="G176" s="500"/>
      <c r="H176" s="500"/>
      <c r="I176" s="500"/>
      <c r="J176" s="500"/>
      <c r="K176" s="500"/>
      <c r="L176" s="500"/>
      <c r="M176" s="500"/>
      <c r="N176" s="500"/>
      <c r="O176" s="500"/>
      <c r="P176" s="500"/>
      <c r="Q176" s="500"/>
      <c r="R176" s="500"/>
      <c r="S176" s="500"/>
      <c r="T176" s="500"/>
      <c r="U176" s="500"/>
      <c r="V176" s="504"/>
      <c r="W176" s="506"/>
      <c r="X176" s="345" t="s">
        <v>217</v>
      </c>
      <c r="Y176" s="318" t="s">
        <v>186</v>
      </c>
      <c r="Z176" s="318" t="s">
        <v>178</v>
      </c>
      <c r="AA176" s="327"/>
      <c r="AB176" s="457"/>
      <c r="AC176" s="458"/>
      <c r="AD176" s="365">
        <f t="shared" si="2"/>
        <v>0</v>
      </c>
      <c r="AE176" s="500"/>
      <c r="AF176" s="500"/>
      <c r="AG176" s="532"/>
      <c r="AH176" s="500"/>
    </row>
    <row r="177" spans="1:34" s="380" customFormat="1" ht="27" x14ac:dyDescent="0.2">
      <c r="A177" s="307" t="s">
        <v>346</v>
      </c>
      <c r="B177" s="309" t="s">
        <v>262</v>
      </c>
      <c r="C177" s="306">
        <v>305</v>
      </c>
      <c r="D177" s="309" t="s">
        <v>286</v>
      </c>
      <c r="E177" s="306">
        <v>11</v>
      </c>
      <c r="F177" s="306">
        <v>35</v>
      </c>
      <c r="G177" s="306"/>
      <c r="H177" s="306"/>
      <c r="I177" s="306"/>
      <c r="J177" s="306"/>
      <c r="K177" s="306"/>
      <c r="L177" s="306"/>
      <c r="M177" s="306">
        <v>8</v>
      </c>
      <c r="N177" s="306">
        <v>2</v>
      </c>
      <c r="O177" s="306">
        <v>2</v>
      </c>
      <c r="P177" s="306"/>
      <c r="Q177" s="306" t="s">
        <v>21</v>
      </c>
      <c r="R177" s="306" t="s">
        <v>177</v>
      </c>
      <c r="S177" s="306" t="s">
        <v>178</v>
      </c>
      <c r="T177" s="306" t="s">
        <v>178</v>
      </c>
      <c r="U177" s="306" t="s">
        <v>181</v>
      </c>
      <c r="V177" s="309"/>
      <c r="W177" s="310">
        <v>1.06266436884E-2</v>
      </c>
      <c r="X177" s="345"/>
      <c r="Y177" s="318"/>
      <c r="Z177" s="318"/>
      <c r="AA177" s="327"/>
      <c r="AB177" s="322" t="s">
        <v>22</v>
      </c>
      <c r="AC177" s="438" t="s">
        <v>22</v>
      </c>
      <c r="AD177" s="322" t="s">
        <v>22</v>
      </c>
      <c r="AE177" s="306">
        <v>16</v>
      </c>
      <c r="AF177" s="306">
        <v>15</v>
      </c>
      <c r="AG177" s="286" t="s">
        <v>22</v>
      </c>
      <c r="AH177" s="306">
        <v>5</v>
      </c>
    </row>
    <row r="178" spans="1:34" s="380" customFormat="1" ht="27" x14ac:dyDescent="0.2">
      <c r="A178" s="307" t="s">
        <v>346</v>
      </c>
      <c r="B178" s="309" t="s">
        <v>262</v>
      </c>
      <c r="C178" s="306">
        <v>306</v>
      </c>
      <c r="D178" s="309" t="s">
        <v>286</v>
      </c>
      <c r="E178" s="306">
        <v>21</v>
      </c>
      <c r="F178" s="306">
        <v>66</v>
      </c>
      <c r="G178" s="306"/>
      <c r="H178" s="306"/>
      <c r="I178" s="306"/>
      <c r="J178" s="306"/>
      <c r="K178" s="306"/>
      <c r="L178" s="306"/>
      <c r="M178" s="306">
        <v>14</v>
      </c>
      <c r="N178" s="306">
        <v>2</v>
      </c>
      <c r="O178" s="306">
        <v>4</v>
      </c>
      <c r="P178" s="306"/>
      <c r="Q178" s="306" t="s">
        <v>21</v>
      </c>
      <c r="R178" s="306" t="s">
        <v>177</v>
      </c>
      <c r="S178" s="306" t="s">
        <v>178</v>
      </c>
      <c r="T178" s="306" t="s">
        <v>178</v>
      </c>
      <c r="U178" s="306" t="s">
        <v>178</v>
      </c>
      <c r="V178" s="309"/>
      <c r="W178" s="310">
        <v>7.9189591111300001E-2</v>
      </c>
      <c r="X178" s="345"/>
      <c r="Y178" s="318"/>
      <c r="Z178" s="318"/>
      <c r="AA178" s="327"/>
      <c r="AB178" s="322" t="s">
        <v>22</v>
      </c>
      <c r="AC178" s="438" t="s">
        <v>22</v>
      </c>
      <c r="AD178" s="322" t="s">
        <v>22</v>
      </c>
      <c r="AE178" s="306">
        <v>56</v>
      </c>
      <c r="AF178" s="306">
        <v>29</v>
      </c>
      <c r="AG178" s="282" t="s">
        <v>22</v>
      </c>
      <c r="AH178" s="306">
        <v>4</v>
      </c>
    </row>
    <row r="179" spans="1:34" s="380" customFormat="1" ht="13.5" x14ac:dyDescent="0.2">
      <c r="A179" s="512" t="s">
        <v>346</v>
      </c>
      <c r="B179" s="504" t="s">
        <v>262</v>
      </c>
      <c r="C179" s="500">
        <v>307</v>
      </c>
      <c r="D179" s="504" t="s">
        <v>150</v>
      </c>
      <c r="E179" s="500">
        <v>20</v>
      </c>
      <c r="F179" s="500">
        <v>63</v>
      </c>
      <c r="G179" s="500"/>
      <c r="H179" s="500"/>
      <c r="I179" s="500"/>
      <c r="J179" s="500"/>
      <c r="K179" s="500"/>
      <c r="L179" s="500"/>
      <c r="M179" s="500">
        <v>8</v>
      </c>
      <c r="N179" s="500">
        <v>2</v>
      </c>
      <c r="O179" s="500">
        <v>6</v>
      </c>
      <c r="P179" s="500"/>
      <c r="Q179" s="500" t="s">
        <v>21</v>
      </c>
      <c r="R179" s="500" t="s">
        <v>177</v>
      </c>
      <c r="S179" s="500" t="s">
        <v>178</v>
      </c>
      <c r="T179" s="500" t="s">
        <v>178</v>
      </c>
      <c r="U179" s="500" t="s">
        <v>178</v>
      </c>
      <c r="V179" s="504" t="s">
        <v>353</v>
      </c>
      <c r="W179" s="506">
        <v>4.8208761327300002E-2</v>
      </c>
      <c r="X179" s="345" t="s">
        <v>179</v>
      </c>
      <c r="Y179" s="318" t="s">
        <v>180</v>
      </c>
      <c r="Z179" s="318" t="s">
        <v>181</v>
      </c>
      <c r="AA179" s="327"/>
      <c r="AB179" s="457"/>
      <c r="AC179" s="458"/>
      <c r="AD179" s="322">
        <f t="shared" si="2"/>
        <v>0</v>
      </c>
      <c r="AE179" s="500">
        <v>48</v>
      </c>
      <c r="AF179" s="500">
        <v>28</v>
      </c>
      <c r="AG179" s="530" t="s">
        <v>22</v>
      </c>
      <c r="AH179" s="500">
        <v>4</v>
      </c>
    </row>
    <row r="180" spans="1:34" s="380" customFormat="1" ht="24" x14ac:dyDescent="0.2">
      <c r="A180" s="511"/>
      <c r="B180" s="504"/>
      <c r="C180" s="500"/>
      <c r="D180" s="504"/>
      <c r="E180" s="500"/>
      <c r="F180" s="500"/>
      <c r="G180" s="500"/>
      <c r="H180" s="500"/>
      <c r="I180" s="500"/>
      <c r="J180" s="500"/>
      <c r="K180" s="500"/>
      <c r="L180" s="500"/>
      <c r="M180" s="500"/>
      <c r="N180" s="500"/>
      <c r="O180" s="500"/>
      <c r="P180" s="500"/>
      <c r="Q180" s="500"/>
      <c r="R180" s="500"/>
      <c r="S180" s="500"/>
      <c r="T180" s="500"/>
      <c r="U180" s="500"/>
      <c r="V180" s="504"/>
      <c r="W180" s="506"/>
      <c r="X180" s="345" t="s">
        <v>224</v>
      </c>
      <c r="Y180" s="318" t="s">
        <v>180</v>
      </c>
      <c r="Z180" s="318" t="s">
        <v>181</v>
      </c>
      <c r="AA180" s="327"/>
      <c r="AB180" s="457"/>
      <c r="AC180" s="458"/>
      <c r="AD180" s="322">
        <f t="shared" si="2"/>
        <v>0</v>
      </c>
      <c r="AE180" s="500"/>
      <c r="AF180" s="500"/>
      <c r="AG180" s="532"/>
      <c r="AH180" s="500"/>
    </row>
    <row r="181" spans="1:34" s="380" customFormat="1" ht="27" x14ac:dyDescent="0.2">
      <c r="A181" s="307" t="s">
        <v>346</v>
      </c>
      <c r="B181" s="309" t="s">
        <v>262</v>
      </c>
      <c r="C181" s="306">
        <v>308</v>
      </c>
      <c r="D181" s="309" t="s">
        <v>266</v>
      </c>
      <c r="E181" s="306">
        <v>111</v>
      </c>
      <c r="F181" s="306">
        <v>349</v>
      </c>
      <c r="G181" s="306"/>
      <c r="H181" s="306"/>
      <c r="I181" s="306"/>
      <c r="J181" s="306"/>
      <c r="K181" s="306"/>
      <c r="L181" s="306"/>
      <c r="M181" s="306">
        <v>26</v>
      </c>
      <c r="N181" s="306">
        <v>2</v>
      </c>
      <c r="O181" s="306">
        <v>18</v>
      </c>
      <c r="P181" s="306"/>
      <c r="Q181" s="306" t="s">
        <v>20</v>
      </c>
      <c r="R181" s="306" t="s">
        <v>177</v>
      </c>
      <c r="S181" s="306" t="s">
        <v>178</v>
      </c>
      <c r="T181" s="306" t="s">
        <v>178</v>
      </c>
      <c r="U181" s="306" t="s">
        <v>178</v>
      </c>
      <c r="V181" s="309" t="s">
        <v>353</v>
      </c>
      <c r="W181" s="310">
        <v>4.7230495938499999</v>
      </c>
      <c r="X181" s="345" t="s">
        <v>179</v>
      </c>
      <c r="Y181" s="318" t="s">
        <v>180</v>
      </c>
      <c r="Z181" s="318" t="s">
        <v>21</v>
      </c>
      <c r="AA181" s="327"/>
      <c r="AB181" s="457"/>
      <c r="AC181" s="458"/>
      <c r="AD181" s="322">
        <f t="shared" si="2"/>
        <v>0</v>
      </c>
      <c r="AE181" s="306">
        <v>468</v>
      </c>
      <c r="AF181" s="306">
        <v>152</v>
      </c>
      <c r="AG181" s="379" t="s">
        <v>22</v>
      </c>
      <c r="AH181" s="306">
        <v>4</v>
      </c>
    </row>
    <row r="182" spans="1:34" s="380" customFormat="1" ht="27" x14ac:dyDescent="0.2">
      <c r="A182" s="307" t="s">
        <v>346</v>
      </c>
      <c r="B182" s="309" t="s">
        <v>262</v>
      </c>
      <c r="C182" s="306">
        <v>309</v>
      </c>
      <c r="D182" s="309" t="s">
        <v>152</v>
      </c>
      <c r="E182" s="306">
        <v>7</v>
      </c>
      <c r="F182" s="306">
        <v>22</v>
      </c>
      <c r="G182" s="306"/>
      <c r="H182" s="306"/>
      <c r="I182" s="306"/>
      <c r="J182" s="306"/>
      <c r="K182" s="306"/>
      <c r="L182" s="306"/>
      <c r="M182" s="306">
        <v>5</v>
      </c>
      <c r="N182" s="306">
        <v>2</v>
      </c>
      <c r="O182" s="306">
        <v>3</v>
      </c>
      <c r="P182" s="306"/>
      <c r="Q182" s="306" t="s">
        <v>181</v>
      </c>
      <c r="R182" s="306" t="s">
        <v>177</v>
      </c>
      <c r="S182" s="306" t="s">
        <v>178</v>
      </c>
      <c r="T182" s="306" t="s">
        <v>178</v>
      </c>
      <c r="U182" s="306" t="s">
        <v>178</v>
      </c>
      <c r="V182" s="309" t="s">
        <v>353</v>
      </c>
      <c r="W182" s="310"/>
      <c r="X182" s="345" t="s">
        <v>182</v>
      </c>
      <c r="Y182" s="318" t="s">
        <v>21</v>
      </c>
      <c r="Z182" s="318" t="s">
        <v>178</v>
      </c>
      <c r="AA182" s="327"/>
      <c r="AB182" s="457"/>
      <c r="AC182" s="458"/>
      <c r="AD182" s="322">
        <f t="shared" si="2"/>
        <v>0</v>
      </c>
      <c r="AE182" s="306">
        <v>15</v>
      </c>
      <c r="AF182" s="306">
        <v>10</v>
      </c>
      <c r="AG182" s="379" t="s">
        <v>22</v>
      </c>
      <c r="AH182" s="306">
        <v>4</v>
      </c>
    </row>
    <row r="183" spans="1:34" s="380" customFormat="1" ht="27" x14ac:dyDescent="0.2">
      <c r="A183" s="307" t="s">
        <v>346</v>
      </c>
      <c r="B183" s="309" t="s">
        <v>262</v>
      </c>
      <c r="C183" s="306">
        <v>310</v>
      </c>
      <c r="D183" s="309" t="s">
        <v>150</v>
      </c>
      <c r="E183" s="306">
        <v>30</v>
      </c>
      <c r="F183" s="306">
        <v>94</v>
      </c>
      <c r="G183" s="306"/>
      <c r="H183" s="306"/>
      <c r="I183" s="306"/>
      <c r="J183" s="306"/>
      <c r="K183" s="306"/>
      <c r="L183" s="306"/>
      <c r="M183" s="306">
        <v>16</v>
      </c>
      <c r="N183" s="306">
        <v>2</v>
      </c>
      <c r="O183" s="306">
        <v>6</v>
      </c>
      <c r="P183" s="306"/>
      <c r="Q183" s="306" t="s">
        <v>21</v>
      </c>
      <c r="R183" s="306" t="s">
        <v>177</v>
      </c>
      <c r="S183" s="306" t="s">
        <v>178</v>
      </c>
      <c r="T183" s="306" t="s">
        <v>178</v>
      </c>
      <c r="U183" s="306" t="s">
        <v>178</v>
      </c>
      <c r="V183" s="309" t="s">
        <v>353</v>
      </c>
      <c r="W183" s="310">
        <v>0.221021871683</v>
      </c>
      <c r="X183" s="345" t="s">
        <v>179</v>
      </c>
      <c r="Y183" s="318" t="s">
        <v>180</v>
      </c>
      <c r="Z183" s="318" t="s">
        <v>21</v>
      </c>
      <c r="AA183" s="327"/>
      <c r="AB183" s="457"/>
      <c r="AC183" s="458"/>
      <c r="AD183" s="322">
        <f t="shared" si="2"/>
        <v>0</v>
      </c>
      <c r="AE183" s="306">
        <v>96</v>
      </c>
      <c r="AF183" s="306">
        <v>41</v>
      </c>
      <c r="AG183" s="379" t="s">
        <v>22</v>
      </c>
      <c r="AH183" s="306">
        <v>4</v>
      </c>
    </row>
    <row r="184" spans="1:34" s="380" customFormat="1" ht="27" x14ac:dyDescent="0.2">
      <c r="A184" s="307" t="s">
        <v>346</v>
      </c>
      <c r="B184" s="309" t="s">
        <v>262</v>
      </c>
      <c r="C184" s="306">
        <v>311</v>
      </c>
      <c r="D184" s="309" t="s">
        <v>152</v>
      </c>
      <c r="E184" s="306">
        <v>54</v>
      </c>
      <c r="F184" s="306">
        <v>170</v>
      </c>
      <c r="G184" s="306"/>
      <c r="H184" s="306"/>
      <c r="I184" s="306"/>
      <c r="J184" s="306"/>
      <c r="K184" s="306"/>
      <c r="L184" s="306"/>
      <c r="M184" s="306">
        <v>24</v>
      </c>
      <c r="N184" s="306">
        <v>8</v>
      </c>
      <c r="O184" s="306">
        <v>9</v>
      </c>
      <c r="P184" s="306"/>
      <c r="Q184" s="306" t="s">
        <v>20</v>
      </c>
      <c r="R184" s="306" t="s">
        <v>177</v>
      </c>
      <c r="S184" s="306" t="s">
        <v>178</v>
      </c>
      <c r="T184" s="306" t="s">
        <v>178</v>
      </c>
      <c r="U184" s="306" t="s">
        <v>181</v>
      </c>
      <c r="V184" s="309" t="s">
        <v>353</v>
      </c>
      <c r="W184" s="310">
        <v>1.09702138402</v>
      </c>
      <c r="X184" s="345" t="s">
        <v>179</v>
      </c>
      <c r="Y184" s="318" t="s">
        <v>180</v>
      </c>
      <c r="Z184" s="318" t="s">
        <v>181</v>
      </c>
      <c r="AA184" s="327"/>
      <c r="AB184" s="457"/>
      <c r="AC184" s="458"/>
      <c r="AD184" s="322">
        <f t="shared" si="2"/>
        <v>0</v>
      </c>
      <c r="AE184" s="306">
        <v>216</v>
      </c>
      <c r="AF184" s="306">
        <v>74</v>
      </c>
      <c r="AG184" s="381" t="s">
        <v>22</v>
      </c>
      <c r="AH184" s="306">
        <v>5</v>
      </c>
    </row>
    <row r="185" spans="1:34" s="380" customFormat="1" ht="27" x14ac:dyDescent="0.2">
      <c r="A185" s="307" t="s">
        <v>346</v>
      </c>
      <c r="B185" s="309" t="s">
        <v>262</v>
      </c>
      <c r="C185" s="306">
        <v>312</v>
      </c>
      <c r="D185" s="309" t="s">
        <v>155</v>
      </c>
      <c r="E185" s="306">
        <v>23</v>
      </c>
      <c r="F185" s="306">
        <v>72</v>
      </c>
      <c r="G185" s="306"/>
      <c r="H185" s="306"/>
      <c r="I185" s="306"/>
      <c r="J185" s="306"/>
      <c r="K185" s="306"/>
      <c r="L185" s="306"/>
      <c r="M185" s="306">
        <v>7</v>
      </c>
      <c r="N185" s="306">
        <v>2</v>
      </c>
      <c r="O185" s="306">
        <v>7</v>
      </c>
      <c r="P185" s="306"/>
      <c r="Q185" s="306" t="s">
        <v>21</v>
      </c>
      <c r="R185" s="306" t="s">
        <v>177</v>
      </c>
      <c r="S185" s="306" t="s">
        <v>178</v>
      </c>
      <c r="T185" s="306" t="s">
        <v>178</v>
      </c>
      <c r="U185" s="306" t="s">
        <v>181</v>
      </c>
      <c r="V185" s="309" t="s">
        <v>353</v>
      </c>
      <c r="W185" s="310">
        <v>5.6171252024699997E-2</v>
      </c>
      <c r="X185" s="345" t="s">
        <v>179</v>
      </c>
      <c r="Y185" s="318" t="s">
        <v>180</v>
      </c>
      <c r="Z185" s="318" t="s">
        <v>181</v>
      </c>
      <c r="AA185" s="327"/>
      <c r="AB185" s="457"/>
      <c r="AC185" s="458"/>
      <c r="AD185" s="322">
        <f t="shared" si="2"/>
        <v>0</v>
      </c>
      <c r="AE185" s="306">
        <v>49</v>
      </c>
      <c r="AF185" s="306">
        <v>32</v>
      </c>
      <c r="AG185" s="379" t="s">
        <v>22</v>
      </c>
      <c r="AH185" s="306">
        <v>5</v>
      </c>
    </row>
    <row r="186" spans="1:34" s="380" customFormat="1" ht="27" x14ac:dyDescent="0.2">
      <c r="A186" s="307" t="s">
        <v>346</v>
      </c>
      <c r="B186" s="309" t="s">
        <v>262</v>
      </c>
      <c r="C186" s="306">
        <v>313</v>
      </c>
      <c r="D186" s="309" t="s">
        <v>152</v>
      </c>
      <c r="E186" s="306">
        <v>10</v>
      </c>
      <c r="F186" s="306">
        <v>31</v>
      </c>
      <c r="G186" s="306"/>
      <c r="H186" s="306"/>
      <c r="I186" s="306"/>
      <c r="J186" s="306"/>
      <c r="K186" s="306"/>
      <c r="L186" s="306"/>
      <c r="M186" s="306">
        <v>5</v>
      </c>
      <c r="N186" s="306">
        <v>2</v>
      </c>
      <c r="O186" s="306">
        <v>4</v>
      </c>
      <c r="P186" s="306"/>
      <c r="Q186" s="306" t="s">
        <v>181</v>
      </c>
      <c r="R186" s="306" t="s">
        <v>177</v>
      </c>
      <c r="S186" s="306" t="s">
        <v>178</v>
      </c>
      <c r="T186" s="306" t="s">
        <v>178</v>
      </c>
      <c r="U186" s="306" t="s">
        <v>178</v>
      </c>
      <c r="V186" s="309" t="s">
        <v>353</v>
      </c>
      <c r="W186" s="310">
        <v>7.2171265010000001E-3</v>
      </c>
      <c r="X186" s="345" t="s">
        <v>182</v>
      </c>
      <c r="Y186" s="318" t="s">
        <v>21</v>
      </c>
      <c r="Z186" s="318" t="s">
        <v>178</v>
      </c>
      <c r="AA186" s="327"/>
      <c r="AB186" s="457"/>
      <c r="AC186" s="458"/>
      <c r="AD186" s="322">
        <f t="shared" si="2"/>
        <v>0</v>
      </c>
      <c r="AE186" s="306">
        <v>20</v>
      </c>
      <c r="AF186" s="306">
        <v>14</v>
      </c>
      <c r="AG186" s="379" t="s">
        <v>22</v>
      </c>
      <c r="AH186" s="306">
        <v>4</v>
      </c>
    </row>
    <row r="187" spans="1:34" s="380" customFormat="1" ht="27" x14ac:dyDescent="0.2">
      <c r="A187" s="307" t="s">
        <v>346</v>
      </c>
      <c r="B187" s="309" t="s">
        <v>262</v>
      </c>
      <c r="C187" s="306">
        <v>314</v>
      </c>
      <c r="D187" s="309" t="s">
        <v>152</v>
      </c>
      <c r="E187" s="306">
        <v>10</v>
      </c>
      <c r="F187" s="306">
        <v>31</v>
      </c>
      <c r="G187" s="306"/>
      <c r="H187" s="306"/>
      <c r="I187" s="306"/>
      <c r="J187" s="306"/>
      <c r="K187" s="306"/>
      <c r="L187" s="306"/>
      <c r="M187" s="306">
        <v>5</v>
      </c>
      <c r="N187" s="306">
        <v>2</v>
      </c>
      <c r="O187" s="306">
        <v>3</v>
      </c>
      <c r="P187" s="306"/>
      <c r="Q187" s="306" t="s">
        <v>181</v>
      </c>
      <c r="R187" s="306" t="s">
        <v>177</v>
      </c>
      <c r="S187" s="306" t="s">
        <v>178</v>
      </c>
      <c r="T187" s="306" t="s">
        <v>178</v>
      </c>
      <c r="U187" s="306" t="s">
        <v>178</v>
      </c>
      <c r="V187" s="309" t="s">
        <v>353</v>
      </c>
      <c r="W187" s="310">
        <v>7.2171265010000001E-3</v>
      </c>
      <c r="X187" s="345" t="s">
        <v>182</v>
      </c>
      <c r="Y187" s="318" t="s">
        <v>21</v>
      </c>
      <c r="Z187" s="318" t="s">
        <v>178</v>
      </c>
      <c r="AA187" s="327"/>
      <c r="AB187" s="457"/>
      <c r="AC187" s="458"/>
      <c r="AD187" s="322">
        <f t="shared" si="2"/>
        <v>0</v>
      </c>
      <c r="AE187" s="306">
        <v>15</v>
      </c>
      <c r="AF187" s="306">
        <v>14</v>
      </c>
      <c r="AG187" s="381" t="s">
        <v>22</v>
      </c>
      <c r="AH187" s="306">
        <v>4</v>
      </c>
    </row>
    <row r="188" spans="1:34" s="380" customFormat="1" ht="27" x14ac:dyDescent="0.2">
      <c r="A188" s="307" t="s">
        <v>346</v>
      </c>
      <c r="B188" s="309" t="s">
        <v>262</v>
      </c>
      <c r="C188" s="306">
        <v>315</v>
      </c>
      <c r="D188" s="309" t="s">
        <v>36</v>
      </c>
      <c r="E188" s="306">
        <v>14</v>
      </c>
      <c r="F188" s="306">
        <v>44</v>
      </c>
      <c r="G188" s="306"/>
      <c r="H188" s="306"/>
      <c r="I188" s="306"/>
      <c r="J188" s="306"/>
      <c r="K188" s="306"/>
      <c r="L188" s="306"/>
      <c r="M188" s="306">
        <v>5</v>
      </c>
      <c r="N188" s="306">
        <v>1</v>
      </c>
      <c r="O188" s="306">
        <v>6</v>
      </c>
      <c r="P188" s="306"/>
      <c r="Q188" s="306" t="s">
        <v>21</v>
      </c>
      <c r="R188" s="306" t="s">
        <v>177</v>
      </c>
      <c r="S188" s="306" t="s">
        <v>178</v>
      </c>
      <c r="T188" s="306" t="s">
        <v>178</v>
      </c>
      <c r="U188" s="306" t="s">
        <v>181</v>
      </c>
      <c r="V188" s="309"/>
      <c r="W188" s="310">
        <v>1.44713718005E-2</v>
      </c>
      <c r="X188" s="345"/>
      <c r="Y188" s="318"/>
      <c r="Z188" s="318"/>
      <c r="AA188" s="327"/>
      <c r="AB188" s="322" t="s">
        <v>22</v>
      </c>
      <c r="AC188" s="438" t="s">
        <v>22</v>
      </c>
      <c r="AD188" s="322" t="s">
        <v>22</v>
      </c>
      <c r="AE188" s="306">
        <v>30</v>
      </c>
      <c r="AF188" s="306">
        <v>19</v>
      </c>
      <c r="AG188" s="282" t="s">
        <v>22</v>
      </c>
      <c r="AH188" s="306">
        <v>5</v>
      </c>
    </row>
    <row r="189" spans="1:34" s="380" customFormat="1" ht="27" x14ac:dyDescent="0.2">
      <c r="A189" s="307" t="s">
        <v>346</v>
      </c>
      <c r="B189" s="309" t="s">
        <v>262</v>
      </c>
      <c r="C189" s="306">
        <v>316</v>
      </c>
      <c r="D189" s="309" t="s">
        <v>36</v>
      </c>
      <c r="E189" s="306">
        <v>10</v>
      </c>
      <c r="F189" s="306">
        <v>31</v>
      </c>
      <c r="G189" s="306"/>
      <c r="H189" s="306"/>
      <c r="I189" s="306"/>
      <c r="J189" s="306"/>
      <c r="K189" s="306"/>
      <c r="L189" s="306"/>
      <c r="M189" s="306">
        <v>5</v>
      </c>
      <c r="N189" s="306">
        <v>1</v>
      </c>
      <c r="O189" s="306">
        <v>5</v>
      </c>
      <c r="P189" s="306"/>
      <c r="Q189" s="306" t="s">
        <v>21</v>
      </c>
      <c r="R189" s="306" t="s">
        <v>177</v>
      </c>
      <c r="S189" s="306" t="s">
        <v>178</v>
      </c>
      <c r="T189" s="306" t="s">
        <v>178</v>
      </c>
      <c r="U189" s="306" t="s">
        <v>181</v>
      </c>
      <c r="V189" s="309"/>
      <c r="W189" s="310">
        <v>7.2171265010000001E-3</v>
      </c>
      <c r="X189" s="345"/>
      <c r="Y189" s="318"/>
      <c r="Z189" s="318"/>
      <c r="AA189" s="327"/>
      <c r="AB189" s="322" t="s">
        <v>22</v>
      </c>
      <c r="AC189" s="438" t="s">
        <v>22</v>
      </c>
      <c r="AD189" s="322" t="s">
        <v>22</v>
      </c>
      <c r="AE189" s="306">
        <v>25</v>
      </c>
      <c r="AF189" s="306">
        <v>14</v>
      </c>
      <c r="AG189" s="282" t="s">
        <v>22</v>
      </c>
      <c r="AH189" s="306">
        <v>5</v>
      </c>
    </row>
    <row r="190" spans="1:34" s="380" customFormat="1" ht="27" x14ac:dyDescent="0.2">
      <c r="A190" s="307" t="s">
        <v>346</v>
      </c>
      <c r="B190" s="309" t="s">
        <v>262</v>
      </c>
      <c r="C190" s="306">
        <v>317</v>
      </c>
      <c r="D190" s="309" t="s">
        <v>213</v>
      </c>
      <c r="E190" s="306">
        <v>32</v>
      </c>
      <c r="F190" s="306">
        <v>101</v>
      </c>
      <c r="G190" s="306"/>
      <c r="H190" s="306"/>
      <c r="I190" s="306"/>
      <c r="J190" s="306"/>
      <c r="K190" s="306"/>
      <c r="L190" s="306"/>
      <c r="M190" s="306">
        <v>13</v>
      </c>
      <c r="N190" s="306">
        <v>2</v>
      </c>
      <c r="O190" s="306">
        <v>7</v>
      </c>
      <c r="P190" s="306"/>
      <c r="Q190" s="306" t="s">
        <v>21</v>
      </c>
      <c r="R190" s="306" t="s">
        <v>177</v>
      </c>
      <c r="S190" s="306" t="s">
        <v>178</v>
      </c>
      <c r="T190" s="306" t="s">
        <v>181</v>
      </c>
      <c r="U190" s="306" t="s">
        <v>181</v>
      </c>
      <c r="V190" s="309" t="s">
        <v>223</v>
      </c>
      <c r="W190" s="310">
        <v>0.18030852905799999</v>
      </c>
      <c r="X190" s="345" t="s">
        <v>179</v>
      </c>
      <c r="Y190" s="318" t="s">
        <v>180</v>
      </c>
      <c r="Z190" s="318" t="s">
        <v>181</v>
      </c>
      <c r="AA190" s="327" t="s">
        <v>197</v>
      </c>
      <c r="AB190" s="457"/>
      <c r="AC190" s="458"/>
      <c r="AD190" s="322">
        <f t="shared" si="2"/>
        <v>0</v>
      </c>
      <c r="AE190" s="306">
        <v>91</v>
      </c>
      <c r="AF190" s="306">
        <v>44</v>
      </c>
      <c r="AG190" s="379" t="s">
        <v>22</v>
      </c>
      <c r="AH190" s="306">
        <v>6</v>
      </c>
    </row>
    <row r="191" spans="1:34" s="380" customFormat="1" ht="27" x14ac:dyDescent="0.2">
      <c r="A191" s="307" t="s">
        <v>346</v>
      </c>
      <c r="B191" s="309" t="s">
        <v>262</v>
      </c>
      <c r="C191" s="306">
        <v>318</v>
      </c>
      <c r="D191" s="309" t="s">
        <v>291</v>
      </c>
      <c r="E191" s="306">
        <v>44</v>
      </c>
      <c r="F191" s="306">
        <v>138</v>
      </c>
      <c r="G191" s="306"/>
      <c r="H191" s="306"/>
      <c r="I191" s="306"/>
      <c r="J191" s="306"/>
      <c r="K191" s="306"/>
      <c r="L191" s="306"/>
      <c r="M191" s="306">
        <v>7</v>
      </c>
      <c r="N191" s="306">
        <v>2</v>
      </c>
      <c r="O191" s="306">
        <v>8</v>
      </c>
      <c r="P191" s="306"/>
      <c r="Q191" s="306" t="s">
        <v>20</v>
      </c>
      <c r="R191" s="306" t="s">
        <v>177</v>
      </c>
      <c r="S191" s="306" t="s">
        <v>181</v>
      </c>
      <c r="T191" s="306" t="s">
        <v>178</v>
      </c>
      <c r="U191" s="306" t="s">
        <v>181</v>
      </c>
      <c r="V191" s="309" t="s">
        <v>353</v>
      </c>
      <c r="W191" s="310">
        <v>0.18859263554899999</v>
      </c>
      <c r="X191" s="345" t="s">
        <v>179</v>
      </c>
      <c r="Y191" s="318" t="s">
        <v>180</v>
      </c>
      <c r="Z191" s="318" t="s">
        <v>21</v>
      </c>
      <c r="AA191" s="327"/>
      <c r="AB191" s="457"/>
      <c r="AC191" s="458"/>
      <c r="AD191" s="322">
        <f t="shared" si="2"/>
        <v>0</v>
      </c>
      <c r="AE191" s="306">
        <v>56</v>
      </c>
      <c r="AF191" s="306">
        <v>60</v>
      </c>
      <c r="AG191" s="381" t="s">
        <v>22</v>
      </c>
      <c r="AH191" s="306">
        <v>6</v>
      </c>
    </row>
    <row r="192" spans="1:34" s="380" customFormat="1" ht="27" x14ac:dyDescent="0.2">
      <c r="A192" s="307" t="s">
        <v>346</v>
      </c>
      <c r="B192" s="309" t="s">
        <v>262</v>
      </c>
      <c r="C192" s="306">
        <v>322</v>
      </c>
      <c r="D192" s="309" t="s">
        <v>30</v>
      </c>
      <c r="E192" s="306">
        <v>18</v>
      </c>
      <c r="F192" s="306">
        <v>57</v>
      </c>
      <c r="G192" s="306">
        <v>18</v>
      </c>
      <c r="H192" s="306">
        <v>57</v>
      </c>
      <c r="I192" s="306">
        <v>17</v>
      </c>
      <c r="J192" s="306">
        <v>53</v>
      </c>
      <c r="K192" s="306">
        <v>17</v>
      </c>
      <c r="L192" s="306">
        <v>53</v>
      </c>
      <c r="M192" s="306">
        <v>5</v>
      </c>
      <c r="N192" s="306">
        <v>0</v>
      </c>
      <c r="O192" s="306">
        <v>10</v>
      </c>
      <c r="P192" s="306"/>
      <c r="Q192" s="306" t="s">
        <v>20</v>
      </c>
      <c r="R192" s="306" t="s">
        <v>177</v>
      </c>
      <c r="S192" s="306" t="s">
        <v>178</v>
      </c>
      <c r="T192" s="306" t="s">
        <v>178</v>
      </c>
      <c r="U192" s="306" t="s">
        <v>178</v>
      </c>
      <c r="V192" s="309"/>
      <c r="W192" s="310">
        <v>2.53826078914E-2</v>
      </c>
      <c r="X192" s="345"/>
      <c r="Y192" s="318"/>
      <c r="Z192" s="318"/>
      <c r="AA192" s="327"/>
      <c r="AB192" s="322" t="s">
        <v>22</v>
      </c>
      <c r="AC192" s="438" t="s">
        <v>22</v>
      </c>
      <c r="AD192" s="322" t="s">
        <v>22</v>
      </c>
      <c r="AE192" s="306">
        <v>50</v>
      </c>
      <c r="AF192" s="306">
        <v>35</v>
      </c>
      <c r="AG192" s="282" t="s">
        <v>22</v>
      </c>
      <c r="AH192" s="306">
        <v>4</v>
      </c>
    </row>
    <row r="193" spans="1:34" s="380" customFormat="1" ht="27" x14ac:dyDescent="0.2">
      <c r="A193" s="307" t="s">
        <v>346</v>
      </c>
      <c r="B193" s="309" t="s">
        <v>262</v>
      </c>
      <c r="C193" s="306">
        <v>323</v>
      </c>
      <c r="D193" s="309" t="s">
        <v>30</v>
      </c>
      <c r="E193" s="306">
        <v>20</v>
      </c>
      <c r="F193" s="306">
        <v>63</v>
      </c>
      <c r="G193" s="306">
        <v>19</v>
      </c>
      <c r="H193" s="306">
        <v>60</v>
      </c>
      <c r="I193" s="306">
        <v>18</v>
      </c>
      <c r="J193" s="306">
        <v>57</v>
      </c>
      <c r="K193" s="306">
        <v>15</v>
      </c>
      <c r="L193" s="306">
        <v>47</v>
      </c>
      <c r="M193" s="306">
        <v>7</v>
      </c>
      <c r="N193" s="306">
        <v>0</v>
      </c>
      <c r="O193" s="306">
        <v>10</v>
      </c>
      <c r="P193" s="306"/>
      <c r="Q193" s="306" t="s">
        <v>20</v>
      </c>
      <c r="R193" s="306" t="s">
        <v>177</v>
      </c>
      <c r="S193" s="306" t="s">
        <v>178</v>
      </c>
      <c r="T193" s="306" t="s">
        <v>178</v>
      </c>
      <c r="U193" s="306" t="s">
        <v>181</v>
      </c>
      <c r="V193" s="309"/>
      <c r="W193" s="310">
        <v>4.3906466465000002E-2</v>
      </c>
      <c r="X193" s="345"/>
      <c r="Y193" s="318"/>
      <c r="Z193" s="318"/>
      <c r="AA193" s="327"/>
      <c r="AB193" s="322" t="s">
        <v>22</v>
      </c>
      <c r="AC193" s="438" t="s">
        <v>22</v>
      </c>
      <c r="AD193" s="322" t="s">
        <v>22</v>
      </c>
      <c r="AE193" s="306">
        <v>70</v>
      </c>
      <c r="AF193" s="306">
        <v>36</v>
      </c>
      <c r="AG193" s="282" t="s">
        <v>22</v>
      </c>
      <c r="AH193" s="306">
        <v>5</v>
      </c>
    </row>
    <row r="194" spans="1:34" s="380" customFormat="1" ht="27" x14ac:dyDescent="0.2">
      <c r="A194" s="307" t="s">
        <v>346</v>
      </c>
      <c r="B194" s="309" t="s">
        <v>262</v>
      </c>
      <c r="C194" s="306">
        <v>324</v>
      </c>
      <c r="D194" s="309" t="s">
        <v>30</v>
      </c>
      <c r="E194" s="306">
        <v>28</v>
      </c>
      <c r="F194" s="306">
        <v>88</v>
      </c>
      <c r="G194" s="306">
        <v>21</v>
      </c>
      <c r="H194" s="306">
        <v>66</v>
      </c>
      <c r="I194" s="306"/>
      <c r="J194" s="306"/>
      <c r="K194" s="306"/>
      <c r="L194" s="306"/>
      <c r="M194" s="306">
        <v>7</v>
      </c>
      <c r="N194" s="306">
        <v>0</v>
      </c>
      <c r="O194" s="306">
        <v>5</v>
      </c>
      <c r="P194" s="306"/>
      <c r="Q194" s="306" t="s">
        <v>20</v>
      </c>
      <c r="R194" s="306" t="s">
        <v>177</v>
      </c>
      <c r="S194" s="306" t="s">
        <v>178</v>
      </c>
      <c r="T194" s="306" t="s">
        <v>178</v>
      </c>
      <c r="U194" s="306" t="s">
        <v>178</v>
      </c>
      <c r="V194" s="309"/>
      <c r="W194" s="310">
        <v>8.5937584429699995E-2</v>
      </c>
      <c r="X194" s="345"/>
      <c r="Y194" s="318"/>
      <c r="Z194" s="318"/>
      <c r="AA194" s="327"/>
      <c r="AB194" s="322" t="s">
        <v>22</v>
      </c>
      <c r="AC194" s="438" t="s">
        <v>22</v>
      </c>
      <c r="AD194" s="322" t="s">
        <v>22</v>
      </c>
      <c r="AE194" s="306">
        <v>35</v>
      </c>
      <c r="AF194" s="306">
        <v>48</v>
      </c>
      <c r="AG194" s="282" t="s">
        <v>22</v>
      </c>
      <c r="AH194" s="306">
        <v>4</v>
      </c>
    </row>
    <row r="195" spans="1:34" s="380" customFormat="1" ht="27" x14ac:dyDescent="0.2">
      <c r="A195" s="307" t="s">
        <v>346</v>
      </c>
      <c r="B195" s="309" t="s">
        <v>262</v>
      </c>
      <c r="C195" s="306">
        <v>325</v>
      </c>
      <c r="D195" s="309" t="s">
        <v>30</v>
      </c>
      <c r="E195" s="306">
        <v>53</v>
      </c>
      <c r="F195" s="306">
        <v>167</v>
      </c>
      <c r="G195" s="306"/>
      <c r="H195" s="306"/>
      <c r="I195" s="306"/>
      <c r="J195" s="306"/>
      <c r="K195" s="306"/>
      <c r="L195" s="306"/>
      <c r="M195" s="306">
        <v>7</v>
      </c>
      <c r="N195" s="306">
        <v>1</v>
      </c>
      <c r="O195" s="306">
        <v>8</v>
      </c>
      <c r="P195" s="306"/>
      <c r="Q195" s="306" t="s">
        <v>20</v>
      </c>
      <c r="R195" s="306" t="s">
        <v>177</v>
      </c>
      <c r="S195" s="306" t="s">
        <v>178</v>
      </c>
      <c r="T195" s="306" t="s">
        <v>178</v>
      </c>
      <c r="U195" s="306" t="s">
        <v>181</v>
      </c>
      <c r="V195" s="309" t="s">
        <v>355</v>
      </c>
      <c r="W195" s="310">
        <v>0.30211656019799998</v>
      </c>
      <c r="X195" s="345" t="s">
        <v>224</v>
      </c>
      <c r="Y195" s="318" t="s">
        <v>180</v>
      </c>
      <c r="Z195" s="318" t="s">
        <v>181</v>
      </c>
      <c r="AA195" s="327"/>
      <c r="AB195" s="457"/>
      <c r="AC195" s="458"/>
      <c r="AD195" s="322">
        <f t="shared" si="2"/>
        <v>0</v>
      </c>
      <c r="AE195" s="306">
        <v>56</v>
      </c>
      <c r="AF195" s="306">
        <v>73</v>
      </c>
      <c r="AG195" s="379" t="s">
        <v>22</v>
      </c>
      <c r="AH195" s="306">
        <v>5</v>
      </c>
    </row>
    <row r="196" spans="1:34" s="380" customFormat="1" ht="27" x14ac:dyDescent="0.2">
      <c r="A196" s="307" t="s">
        <v>346</v>
      </c>
      <c r="B196" s="309" t="s">
        <v>262</v>
      </c>
      <c r="C196" s="306">
        <v>326</v>
      </c>
      <c r="D196" s="309" t="s">
        <v>30</v>
      </c>
      <c r="E196" s="306">
        <v>36</v>
      </c>
      <c r="F196" s="306">
        <v>113</v>
      </c>
      <c r="G196" s="306">
        <v>34</v>
      </c>
      <c r="H196" s="306">
        <v>107</v>
      </c>
      <c r="I196" s="306">
        <v>30</v>
      </c>
      <c r="J196" s="306">
        <v>94</v>
      </c>
      <c r="K196" s="306">
        <v>28</v>
      </c>
      <c r="L196" s="306">
        <v>88</v>
      </c>
      <c r="M196" s="306">
        <v>7</v>
      </c>
      <c r="N196" s="306">
        <v>0</v>
      </c>
      <c r="O196" s="306">
        <v>7</v>
      </c>
      <c r="P196" s="306"/>
      <c r="Q196" s="306" t="s">
        <v>20</v>
      </c>
      <c r="R196" s="306" t="s">
        <v>177</v>
      </c>
      <c r="S196" s="306" t="s">
        <v>178</v>
      </c>
      <c r="T196" s="306" t="s">
        <v>178</v>
      </c>
      <c r="U196" s="306" t="s">
        <v>181</v>
      </c>
      <c r="V196" s="309" t="s">
        <v>355</v>
      </c>
      <c r="W196" s="310">
        <v>0.14137126123499999</v>
      </c>
      <c r="X196" s="345" t="s">
        <v>224</v>
      </c>
      <c r="Y196" s="318" t="s">
        <v>180</v>
      </c>
      <c r="Z196" s="318" t="s">
        <v>181</v>
      </c>
      <c r="AA196" s="327"/>
      <c r="AB196" s="457"/>
      <c r="AC196" s="458"/>
      <c r="AD196" s="322">
        <f t="shared" ref="AD196:AD259" si="3">AB196+AC196</f>
        <v>0</v>
      </c>
      <c r="AE196" s="306">
        <v>49</v>
      </c>
      <c r="AF196" s="306">
        <v>65</v>
      </c>
      <c r="AG196" s="379" t="s">
        <v>22</v>
      </c>
      <c r="AH196" s="306">
        <v>5</v>
      </c>
    </row>
    <row r="197" spans="1:34" s="380" customFormat="1" ht="27" x14ac:dyDescent="0.2">
      <c r="A197" s="307" t="s">
        <v>346</v>
      </c>
      <c r="B197" s="309" t="s">
        <v>262</v>
      </c>
      <c r="C197" s="306">
        <v>327</v>
      </c>
      <c r="D197" s="309" t="s">
        <v>30</v>
      </c>
      <c r="E197" s="306">
        <v>30</v>
      </c>
      <c r="F197" s="306">
        <v>94</v>
      </c>
      <c r="G197" s="306"/>
      <c r="H197" s="306"/>
      <c r="I197" s="306"/>
      <c r="J197" s="306"/>
      <c r="K197" s="306"/>
      <c r="L197" s="306"/>
      <c r="M197" s="306">
        <v>7</v>
      </c>
      <c r="N197" s="306">
        <v>2</v>
      </c>
      <c r="O197" s="306">
        <v>6</v>
      </c>
      <c r="P197" s="306"/>
      <c r="Q197" s="306" t="s">
        <v>20</v>
      </c>
      <c r="R197" s="306" t="s">
        <v>177</v>
      </c>
      <c r="S197" s="306" t="s">
        <v>178</v>
      </c>
      <c r="T197" s="306" t="s">
        <v>178</v>
      </c>
      <c r="U197" s="306" t="s">
        <v>178</v>
      </c>
      <c r="V197" s="309" t="s">
        <v>355</v>
      </c>
      <c r="W197" s="310">
        <v>9.8553384800599997E-2</v>
      </c>
      <c r="X197" s="345" t="s">
        <v>224</v>
      </c>
      <c r="Y197" s="318" t="s">
        <v>180</v>
      </c>
      <c r="Z197" s="318" t="s">
        <v>21</v>
      </c>
      <c r="AA197" s="327"/>
      <c r="AB197" s="457"/>
      <c r="AC197" s="458"/>
      <c r="AD197" s="322">
        <f t="shared" si="3"/>
        <v>0</v>
      </c>
      <c r="AE197" s="306">
        <v>42</v>
      </c>
      <c r="AF197" s="306">
        <v>41</v>
      </c>
      <c r="AG197" s="379" t="s">
        <v>22</v>
      </c>
      <c r="AH197" s="306">
        <v>4</v>
      </c>
    </row>
    <row r="198" spans="1:34" s="380" customFormat="1" ht="27" x14ac:dyDescent="0.2">
      <c r="A198" s="307" t="s">
        <v>346</v>
      </c>
      <c r="B198" s="309" t="s">
        <v>262</v>
      </c>
      <c r="C198" s="306">
        <v>328</v>
      </c>
      <c r="D198" s="309" t="s">
        <v>30</v>
      </c>
      <c r="E198" s="306">
        <v>46</v>
      </c>
      <c r="F198" s="306">
        <v>145</v>
      </c>
      <c r="G198" s="306"/>
      <c r="H198" s="306"/>
      <c r="I198" s="306"/>
      <c r="J198" s="306"/>
      <c r="K198" s="306"/>
      <c r="L198" s="306"/>
      <c r="M198" s="306">
        <v>9</v>
      </c>
      <c r="N198" s="306">
        <v>2</v>
      </c>
      <c r="O198" s="306">
        <v>8</v>
      </c>
      <c r="P198" s="306"/>
      <c r="Q198" s="306" t="s">
        <v>20</v>
      </c>
      <c r="R198" s="306" t="s">
        <v>177</v>
      </c>
      <c r="S198" s="306" t="s">
        <v>178</v>
      </c>
      <c r="T198" s="306" t="s">
        <v>178</v>
      </c>
      <c r="U198" s="306" t="s">
        <v>181</v>
      </c>
      <c r="V198" s="309" t="s">
        <v>355</v>
      </c>
      <c r="W198" s="310">
        <v>0.29441120152200001</v>
      </c>
      <c r="X198" s="345" t="s">
        <v>224</v>
      </c>
      <c r="Y198" s="318" t="s">
        <v>180</v>
      </c>
      <c r="Z198" s="318" t="s">
        <v>21</v>
      </c>
      <c r="AA198" s="327"/>
      <c r="AB198" s="457"/>
      <c r="AC198" s="458"/>
      <c r="AD198" s="322">
        <f t="shared" si="3"/>
        <v>0</v>
      </c>
      <c r="AE198" s="306">
        <v>72</v>
      </c>
      <c r="AF198" s="306">
        <v>63</v>
      </c>
      <c r="AG198" s="379" t="s">
        <v>22</v>
      </c>
      <c r="AH198" s="306">
        <v>5</v>
      </c>
    </row>
    <row r="199" spans="1:34" s="380" customFormat="1" ht="27" x14ac:dyDescent="0.2">
      <c r="A199" s="307" t="s">
        <v>346</v>
      </c>
      <c r="B199" s="309" t="s">
        <v>262</v>
      </c>
      <c r="C199" s="306">
        <v>329</v>
      </c>
      <c r="D199" s="309" t="s">
        <v>30</v>
      </c>
      <c r="E199" s="306">
        <v>30</v>
      </c>
      <c r="F199" s="306">
        <v>94</v>
      </c>
      <c r="G199" s="306"/>
      <c r="H199" s="306"/>
      <c r="I199" s="306"/>
      <c r="J199" s="306"/>
      <c r="K199" s="306"/>
      <c r="L199" s="306"/>
      <c r="M199" s="306">
        <v>10</v>
      </c>
      <c r="N199" s="306">
        <v>2</v>
      </c>
      <c r="O199" s="306">
        <v>8</v>
      </c>
      <c r="P199" s="306"/>
      <c r="Q199" s="306" t="s">
        <v>20</v>
      </c>
      <c r="R199" s="306" t="s">
        <v>177</v>
      </c>
      <c r="S199" s="306" t="s">
        <v>178</v>
      </c>
      <c r="T199" s="306" t="s">
        <v>178</v>
      </c>
      <c r="U199" s="306" t="s">
        <v>181</v>
      </c>
      <c r="V199" s="309" t="s">
        <v>355</v>
      </c>
      <c r="W199" s="310">
        <v>0.14079054971499999</v>
      </c>
      <c r="X199" s="345" t="s">
        <v>224</v>
      </c>
      <c r="Y199" s="318" t="s">
        <v>180</v>
      </c>
      <c r="Z199" s="318" t="s">
        <v>21</v>
      </c>
      <c r="AA199" s="327"/>
      <c r="AB199" s="457"/>
      <c r="AC199" s="458"/>
      <c r="AD199" s="322">
        <f t="shared" si="3"/>
        <v>0</v>
      </c>
      <c r="AE199" s="306">
        <v>80</v>
      </c>
      <c r="AF199" s="306">
        <v>41</v>
      </c>
      <c r="AG199" s="379" t="s">
        <v>22</v>
      </c>
      <c r="AH199" s="306">
        <v>5</v>
      </c>
    </row>
    <row r="200" spans="1:34" s="380" customFormat="1" ht="27" x14ac:dyDescent="0.2">
      <c r="A200" s="307" t="s">
        <v>346</v>
      </c>
      <c r="B200" s="309" t="s">
        <v>262</v>
      </c>
      <c r="C200" s="306">
        <v>330</v>
      </c>
      <c r="D200" s="309" t="s">
        <v>30</v>
      </c>
      <c r="E200" s="306">
        <v>39</v>
      </c>
      <c r="F200" s="306">
        <v>123</v>
      </c>
      <c r="G200" s="306"/>
      <c r="H200" s="306"/>
      <c r="I200" s="306"/>
      <c r="J200" s="306"/>
      <c r="K200" s="306"/>
      <c r="L200" s="306"/>
      <c r="M200" s="306">
        <v>7</v>
      </c>
      <c r="N200" s="306">
        <v>1</v>
      </c>
      <c r="O200" s="306">
        <v>7</v>
      </c>
      <c r="P200" s="306"/>
      <c r="Q200" s="306" t="s">
        <v>20</v>
      </c>
      <c r="R200" s="306" t="s">
        <v>177</v>
      </c>
      <c r="S200" s="306" t="s">
        <v>178</v>
      </c>
      <c r="T200" s="306" t="s">
        <v>178</v>
      </c>
      <c r="U200" s="306" t="s">
        <v>181</v>
      </c>
      <c r="V200" s="309"/>
      <c r="W200" s="310">
        <v>0.16554308252899999</v>
      </c>
      <c r="X200" s="345"/>
      <c r="Y200" s="318"/>
      <c r="Z200" s="318"/>
      <c r="AA200" s="327"/>
      <c r="AB200" s="322" t="s">
        <v>22</v>
      </c>
      <c r="AC200" s="438" t="s">
        <v>22</v>
      </c>
      <c r="AD200" s="322" t="s">
        <v>22</v>
      </c>
      <c r="AE200" s="306">
        <v>49</v>
      </c>
      <c r="AF200" s="306">
        <v>54</v>
      </c>
      <c r="AG200" s="286" t="s">
        <v>22</v>
      </c>
      <c r="AH200" s="306">
        <v>5</v>
      </c>
    </row>
    <row r="201" spans="1:34" s="380" customFormat="1" ht="13.5" x14ac:dyDescent="0.2">
      <c r="A201" s="512" t="s">
        <v>346</v>
      </c>
      <c r="B201" s="504" t="s">
        <v>262</v>
      </c>
      <c r="C201" s="500">
        <v>334</v>
      </c>
      <c r="D201" s="504" t="s">
        <v>190</v>
      </c>
      <c r="E201" s="500">
        <v>91</v>
      </c>
      <c r="F201" s="500">
        <v>286</v>
      </c>
      <c r="G201" s="500"/>
      <c r="H201" s="500"/>
      <c r="I201" s="500"/>
      <c r="J201" s="500"/>
      <c r="K201" s="500"/>
      <c r="L201" s="500"/>
      <c r="M201" s="500">
        <v>26</v>
      </c>
      <c r="N201" s="500">
        <v>4</v>
      </c>
      <c r="O201" s="500">
        <v>12</v>
      </c>
      <c r="P201" s="500"/>
      <c r="Q201" s="500" t="s">
        <v>20</v>
      </c>
      <c r="R201" s="500" t="s">
        <v>177</v>
      </c>
      <c r="S201" s="500" t="s">
        <v>178</v>
      </c>
      <c r="T201" s="500" t="s">
        <v>181</v>
      </c>
      <c r="U201" s="500" t="s">
        <v>181</v>
      </c>
      <c r="V201" s="504" t="s">
        <v>222</v>
      </c>
      <c r="W201" s="506">
        <v>3.1599954397299999</v>
      </c>
      <c r="X201" s="345" t="s">
        <v>179</v>
      </c>
      <c r="Y201" s="318" t="s">
        <v>186</v>
      </c>
      <c r="Z201" s="318" t="s">
        <v>178</v>
      </c>
      <c r="AA201" s="327"/>
      <c r="AB201" s="457"/>
      <c r="AC201" s="458"/>
      <c r="AD201" s="322">
        <f t="shared" si="3"/>
        <v>0</v>
      </c>
      <c r="AE201" s="500">
        <v>312</v>
      </c>
      <c r="AF201" s="500">
        <v>125</v>
      </c>
      <c r="AG201" s="530" t="s">
        <v>22</v>
      </c>
      <c r="AH201" s="500">
        <v>6</v>
      </c>
    </row>
    <row r="202" spans="1:34" s="380" customFormat="1" ht="40.5" x14ac:dyDescent="0.2">
      <c r="A202" s="511"/>
      <c r="B202" s="504"/>
      <c r="C202" s="500"/>
      <c r="D202" s="504"/>
      <c r="E202" s="500"/>
      <c r="F202" s="500"/>
      <c r="G202" s="500"/>
      <c r="H202" s="500"/>
      <c r="I202" s="500"/>
      <c r="J202" s="500"/>
      <c r="K202" s="500"/>
      <c r="L202" s="500"/>
      <c r="M202" s="500"/>
      <c r="N202" s="500"/>
      <c r="O202" s="500"/>
      <c r="P202" s="500"/>
      <c r="Q202" s="500"/>
      <c r="R202" s="500"/>
      <c r="S202" s="500"/>
      <c r="T202" s="500"/>
      <c r="U202" s="500"/>
      <c r="V202" s="504"/>
      <c r="W202" s="506"/>
      <c r="X202" s="345" t="s">
        <v>196</v>
      </c>
      <c r="Y202" s="318" t="s">
        <v>186</v>
      </c>
      <c r="Z202" s="318" t="s">
        <v>178</v>
      </c>
      <c r="AA202" s="327" t="s">
        <v>200</v>
      </c>
      <c r="AB202" s="457"/>
      <c r="AC202" s="458"/>
      <c r="AD202" s="322">
        <f t="shared" si="3"/>
        <v>0</v>
      </c>
      <c r="AE202" s="500"/>
      <c r="AF202" s="500"/>
      <c r="AG202" s="532"/>
      <c r="AH202" s="500"/>
    </row>
    <row r="203" spans="1:34" s="380" customFormat="1" ht="13.5" x14ac:dyDescent="0.2">
      <c r="A203" s="512" t="s">
        <v>346</v>
      </c>
      <c r="B203" s="504" t="s">
        <v>262</v>
      </c>
      <c r="C203" s="500">
        <v>335</v>
      </c>
      <c r="D203" s="504" t="s">
        <v>190</v>
      </c>
      <c r="E203" s="500">
        <v>96</v>
      </c>
      <c r="F203" s="500">
        <v>302</v>
      </c>
      <c r="G203" s="500"/>
      <c r="H203" s="500"/>
      <c r="I203" s="500"/>
      <c r="J203" s="500"/>
      <c r="K203" s="500"/>
      <c r="L203" s="500"/>
      <c r="M203" s="500">
        <v>35</v>
      </c>
      <c r="N203" s="500">
        <v>4</v>
      </c>
      <c r="O203" s="500">
        <v>15</v>
      </c>
      <c r="P203" s="500"/>
      <c r="Q203" s="500" t="s">
        <v>20</v>
      </c>
      <c r="R203" s="500" t="s">
        <v>177</v>
      </c>
      <c r="S203" s="500" t="s">
        <v>178</v>
      </c>
      <c r="T203" s="500" t="s">
        <v>21</v>
      </c>
      <c r="U203" s="500" t="s">
        <v>21</v>
      </c>
      <c r="V203" s="504" t="s">
        <v>216</v>
      </c>
      <c r="W203" s="506">
        <v>3.5212414602200002</v>
      </c>
      <c r="X203" s="345" t="s">
        <v>179</v>
      </c>
      <c r="Y203" s="318" t="s">
        <v>186</v>
      </c>
      <c r="Z203" s="318" t="s">
        <v>178</v>
      </c>
      <c r="AA203" s="327"/>
      <c r="AB203" s="457"/>
      <c r="AC203" s="458"/>
      <c r="AD203" s="322">
        <f t="shared" si="3"/>
        <v>0</v>
      </c>
      <c r="AE203" s="500">
        <v>525</v>
      </c>
      <c r="AF203" s="500">
        <v>132</v>
      </c>
      <c r="AG203" s="530" t="s">
        <v>22</v>
      </c>
      <c r="AH203" s="500">
        <v>8</v>
      </c>
    </row>
    <row r="204" spans="1:34" s="380" customFormat="1" ht="40.5" x14ac:dyDescent="0.2">
      <c r="A204" s="511"/>
      <c r="B204" s="504"/>
      <c r="C204" s="500"/>
      <c r="D204" s="504"/>
      <c r="E204" s="500"/>
      <c r="F204" s="500"/>
      <c r="G204" s="500"/>
      <c r="H204" s="500"/>
      <c r="I204" s="500"/>
      <c r="J204" s="500"/>
      <c r="K204" s="500"/>
      <c r="L204" s="500"/>
      <c r="M204" s="500"/>
      <c r="N204" s="500"/>
      <c r="O204" s="500"/>
      <c r="P204" s="500"/>
      <c r="Q204" s="500"/>
      <c r="R204" s="500"/>
      <c r="S204" s="500"/>
      <c r="T204" s="500"/>
      <c r="U204" s="500"/>
      <c r="V204" s="504"/>
      <c r="W204" s="506"/>
      <c r="X204" s="345" t="s">
        <v>196</v>
      </c>
      <c r="Y204" s="318" t="s">
        <v>186</v>
      </c>
      <c r="Z204" s="318" t="s">
        <v>178</v>
      </c>
      <c r="AA204" s="327" t="s">
        <v>200</v>
      </c>
      <c r="AB204" s="457"/>
      <c r="AC204" s="458"/>
      <c r="AD204" s="322">
        <f t="shared" si="3"/>
        <v>0</v>
      </c>
      <c r="AE204" s="500"/>
      <c r="AF204" s="500"/>
      <c r="AG204" s="531"/>
      <c r="AH204" s="500"/>
    </row>
    <row r="205" spans="1:34" s="380" customFormat="1" ht="36" x14ac:dyDescent="0.2">
      <c r="A205" s="511"/>
      <c r="B205" s="504"/>
      <c r="C205" s="500"/>
      <c r="D205" s="504"/>
      <c r="E205" s="500"/>
      <c r="F205" s="500"/>
      <c r="G205" s="500"/>
      <c r="H205" s="500"/>
      <c r="I205" s="500"/>
      <c r="J205" s="500"/>
      <c r="K205" s="500"/>
      <c r="L205" s="500"/>
      <c r="M205" s="500"/>
      <c r="N205" s="500"/>
      <c r="O205" s="500"/>
      <c r="P205" s="500"/>
      <c r="Q205" s="500"/>
      <c r="R205" s="500"/>
      <c r="S205" s="500"/>
      <c r="T205" s="500"/>
      <c r="U205" s="500"/>
      <c r="V205" s="504"/>
      <c r="W205" s="506"/>
      <c r="X205" s="345" t="s">
        <v>217</v>
      </c>
      <c r="Y205" s="318" t="s">
        <v>186</v>
      </c>
      <c r="Z205" s="318" t="s">
        <v>178</v>
      </c>
      <c r="AA205" s="327"/>
      <c r="AB205" s="457"/>
      <c r="AC205" s="458"/>
      <c r="AD205" s="365">
        <f t="shared" si="3"/>
        <v>0</v>
      </c>
      <c r="AE205" s="500"/>
      <c r="AF205" s="500"/>
      <c r="AG205" s="532"/>
      <c r="AH205" s="500"/>
    </row>
    <row r="206" spans="1:34" s="380" customFormat="1" ht="27" x14ac:dyDescent="0.2">
      <c r="A206" s="307" t="s">
        <v>346</v>
      </c>
      <c r="B206" s="309" t="s">
        <v>262</v>
      </c>
      <c r="C206" s="306">
        <v>336</v>
      </c>
      <c r="D206" s="309" t="s">
        <v>150</v>
      </c>
      <c r="E206" s="306">
        <v>13</v>
      </c>
      <c r="F206" s="306">
        <v>41</v>
      </c>
      <c r="G206" s="306"/>
      <c r="H206" s="306"/>
      <c r="I206" s="306"/>
      <c r="J206" s="306"/>
      <c r="K206" s="306"/>
      <c r="L206" s="306"/>
      <c r="M206" s="306">
        <v>8</v>
      </c>
      <c r="N206" s="306">
        <v>2</v>
      </c>
      <c r="O206" s="306">
        <v>4</v>
      </c>
      <c r="P206" s="306"/>
      <c r="Q206" s="306" t="s">
        <v>181</v>
      </c>
      <c r="R206" s="306" t="s">
        <v>177</v>
      </c>
      <c r="S206" s="306" t="s">
        <v>178</v>
      </c>
      <c r="T206" s="306" t="s">
        <v>178</v>
      </c>
      <c r="U206" s="306" t="s">
        <v>178</v>
      </c>
      <c r="V206" s="309" t="s">
        <v>353</v>
      </c>
      <c r="W206" s="310">
        <v>1.9871747930399999E-2</v>
      </c>
      <c r="X206" s="345" t="s">
        <v>182</v>
      </c>
      <c r="Y206" s="318" t="s">
        <v>21</v>
      </c>
      <c r="Z206" s="318" t="s">
        <v>178</v>
      </c>
      <c r="AA206" s="327"/>
      <c r="AB206" s="457"/>
      <c r="AC206" s="458"/>
      <c r="AD206" s="322">
        <f t="shared" si="3"/>
        <v>0</v>
      </c>
      <c r="AE206" s="306">
        <v>32</v>
      </c>
      <c r="AF206" s="306">
        <v>18</v>
      </c>
      <c r="AG206" s="379" t="s">
        <v>22</v>
      </c>
      <c r="AH206" s="306">
        <v>4</v>
      </c>
    </row>
    <row r="207" spans="1:34" s="380" customFormat="1" ht="27" x14ac:dyDescent="0.2">
      <c r="A207" s="307" t="s">
        <v>346</v>
      </c>
      <c r="B207" s="309" t="s">
        <v>262</v>
      </c>
      <c r="C207" s="306">
        <v>350</v>
      </c>
      <c r="D207" s="309" t="s">
        <v>292</v>
      </c>
      <c r="E207" s="306">
        <v>7</v>
      </c>
      <c r="F207" s="306">
        <v>22</v>
      </c>
      <c r="G207" s="306"/>
      <c r="H207" s="306"/>
      <c r="I207" s="306"/>
      <c r="J207" s="306"/>
      <c r="K207" s="306"/>
      <c r="L207" s="306"/>
      <c r="M207" s="306">
        <v>5</v>
      </c>
      <c r="N207" s="306">
        <v>2</v>
      </c>
      <c r="O207" s="306">
        <v>2</v>
      </c>
      <c r="P207" s="306"/>
      <c r="Q207" s="306" t="s">
        <v>181</v>
      </c>
      <c r="R207" s="306" t="s">
        <v>177</v>
      </c>
      <c r="S207" s="306" t="s">
        <v>178</v>
      </c>
      <c r="T207" s="306" t="s">
        <v>178</v>
      </c>
      <c r="U207" s="306" t="s">
        <v>178</v>
      </c>
      <c r="V207" s="309" t="s">
        <v>353</v>
      </c>
      <c r="W207" s="310"/>
      <c r="X207" s="345" t="s">
        <v>182</v>
      </c>
      <c r="Y207" s="318" t="s">
        <v>21</v>
      </c>
      <c r="Z207" s="318" t="s">
        <v>178</v>
      </c>
      <c r="AA207" s="327"/>
      <c r="AB207" s="457"/>
      <c r="AC207" s="458"/>
      <c r="AD207" s="322">
        <f t="shared" si="3"/>
        <v>0</v>
      </c>
      <c r="AE207" s="306">
        <v>10</v>
      </c>
      <c r="AF207" s="306">
        <v>10</v>
      </c>
      <c r="AG207" s="379" t="s">
        <v>22</v>
      </c>
      <c r="AH207" s="306">
        <v>4</v>
      </c>
    </row>
    <row r="208" spans="1:34" s="380" customFormat="1" ht="27" x14ac:dyDescent="0.2">
      <c r="A208" s="307" t="s">
        <v>346</v>
      </c>
      <c r="B208" s="309" t="s">
        <v>262</v>
      </c>
      <c r="C208" s="306">
        <v>351</v>
      </c>
      <c r="D208" s="309" t="s">
        <v>155</v>
      </c>
      <c r="E208" s="306">
        <v>6</v>
      </c>
      <c r="F208" s="306">
        <v>19</v>
      </c>
      <c r="G208" s="306"/>
      <c r="H208" s="306"/>
      <c r="I208" s="306"/>
      <c r="J208" s="306"/>
      <c r="K208" s="306"/>
      <c r="L208" s="306"/>
      <c r="M208" s="306">
        <v>5</v>
      </c>
      <c r="N208" s="306">
        <v>2</v>
      </c>
      <c r="O208" s="306">
        <v>2</v>
      </c>
      <c r="P208" s="306"/>
      <c r="Q208" s="306" t="s">
        <v>181</v>
      </c>
      <c r="R208" s="306" t="s">
        <v>177</v>
      </c>
      <c r="S208" s="306" t="s">
        <v>178</v>
      </c>
      <c r="T208" s="306" t="s">
        <v>178</v>
      </c>
      <c r="U208" s="306" t="s">
        <v>178</v>
      </c>
      <c r="V208" s="309" t="s">
        <v>353</v>
      </c>
      <c r="W208" s="310"/>
      <c r="X208" s="345" t="s">
        <v>182</v>
      </c>
      <c r="Y208" s="318" t="s">
        <v>21</v>
      </c>
      <c r="Z208" s="318" t="s">
        <v>181</v>
      </c>
      <c r="AA208" s="327"/>
      <c r="AB208" s="457"/>
      <c r="AC208" s="458"/>
      <c r="AD208" s="322">
        <f t="shared" si="3"/>
        <v>0</v>
      </c>
      <c r="AE208" s="306">
        <v>10</v>
      </c>
      <c r="AF208" s="306">
        <v>9</v>
      </c>
      <c r="AG208" s="379" t="s">
        <v>22</v>
      </c>
      <c r="AH208" s="306">
        <v>4</v>
      </c>
    </row>
    <row r="209" spans="1:34" s="380" customFormat="1" ht="27" x14ac:dyDescent="0.2">
      <c r="A209" s="307" t="s">
        <v>346</v>
      </c>
      <c r="B209" s="309" t="s">
        <v>262</v>
      </c>
      <c r="C209" s="306">
        <v>352</v>
      </c>
      <c r="D209" s="309" t="s">
        <v>155</v>
      </c>
      <c r="E209" s="306">
        <v>8</v>
      </c>
      <c r="F209" s="306">
        <v>25</v>
      </c>
      <c r="G209" s="306"/>
      <c r="H209" s="306"/>
      <c r="I209" s="306"/>
      <c r="J209" s="306"/>
      <c r="K209" s="306"/>
      <c r="L209" s="306"/>
      <c r="M209" s="306">
        <v>6</v>
      </c>
      <c r="N209" s="306">
        <v>2</v>
      </c>
      <c r="O209" s="306">
        <v>4</v>
      </c>
      <c r="P209" s="306"/>
      <c r="Q209" s="306" t="s">
        <v>181</v>
      </c>
      <c r="R209" s="306" t="s">
        <v>177</v>
      </c>
      <c r="S209" s="306" t="s">
        <v>178</v>
      </c>
      <c r="T209" s="306" t="s">
        <v>178</v>
      </c>
      <c r="U209" s="306" t="s">
        <v>178</v>
      </c>
      <c r="V209" s="309" t="s">
        <v>353</v>
      </c>
      <c r="W209" s="310"/>
      <c r="X209" s="345" t="s">
        <v>182</v>
      </c>
      <c r="Y209" s="318" t="s">
        <v>21</v>
      </c>
      <c r="Z209" s="318" t="s">
        <v>178</v>
      </c>
      <c r="AA209" s="327"/>
      <c r="AB209" s="457"/>
      <c r="AC209" s="458"/>
      <c r="AD209" s="322">
        <f t="shared" si="3"/>
        <v>0</v>
      </c>
      <c r="AE209" s="306">
        <v>24</v>
      </c>
      <c r="AF209" s="306">
        <v>11</v>
      </c>
      <c r="AG209" s="379" t="s">
        <v>22</v>
      </c>
      <c r="AH209" s="306">
        <v>4</v>
      </c>
    </row>
    <row r="210" spans="1:34" s="380" customFormat="1" ht="27" x14ac:dyDescent="0.2">
      <c r="A210" s="307" t="s">
        <v>346</v>
      </c>
      <c r="B210" s="309" t="s">
        <v>262</v>
      </c>
      <c r="C210" s="306">
        <v>354</v>
      </c>
      <c r="D210" s="309" t="s">
        <v>155</v>
      </c>
      <c r="E210" s="306">
        <v>5</v>
      </c>
      <c r="F210" s="306">
        <v>16</v>
      </c>
      <c r="G210" s="306"/>
      <c r="H210" s="306"/>
      <c r="I210" s="306"/>
      <c r="J210" s="306"/>
      <c r="K210" s="306"/>
      <c r="L210" s="306"/>
      <c r="M210" s="306">
        <v>5</v>
      </c>
      <c r="N210" s="306">
        <v>2</v>
      </c>
      <c r="O210" s="306">
        <v>1</v>
      </c>
      <c r="P210" s="306"/>
      <c r="Q210" s="306" t="s">
        <v>181</v>
      </c>
      <c r="R210" s="306" t="s">
        <v>177</v>
      </c>
      <c r="S210" s="306" t="s">
        <v>178</v>
      </c>
      <c r="T210" s="306" t="s">
        <v>178</v>
      </c>
      <c r="U210" s="306" t="s">
        <v>178</v>
      </c>
      <c r="V210" s="309" t="s">
        <v>353</v>
      </c>
      <c r="W210" s="310"/>
      <c r="X210" s="345" t="s">
        <v>182</v>
      </c>
      <c r="Y210" s="318" t="s">
        <v>21</v>
      </c>
      <c r="Z210" s="318" t="s">
        <v>181</v>
      </c>
      <c r="AA210" s="327"/>
      <c r="AB210" s="457"/>
      <c r="AC210" s="458"/>
      <c r="AD210" s="322">
        <f t="shared" si="3"/>
        <v>0</v>
      </c>
      <c r="AE210" s="306">
        <v>5</v>
      </c>
      <c r="AF210" s="306">
        <v>7</v>
      </c>
      <c r="AG210" s="379" t="s">
        <v>22</v>
      </c>
      <c r="AH210" s="306">
        <v>4</v>
      </c>
    </row>
    <row r="211" spans="1:34" s="380" customFormat="1" ht="27" x14ac:dyDescent="0.2">
      <c r="A211" s="307" t="s">
        <v>346</v>
      </c>
      <c r="B211" s="309" t="s">
        <v>262</v>
      </c>
      <c r="C211" s="306">
        <v>356</v>
      </c>
      <c r="D211" s="309" t="s">
        <v>292</v>
      </c>
      <c r="E211" s="306">
        <v>6</v>
      </c>
      <c r="F211" s="306">
        <v>19</v>
      </c>
      <c r="G211" s="306"/>
      <c r="H211" s="306"/>
      <c r="I211" s="306"/>
      <c r="J211" s="306"/>
      <c r="K211" s="306"/>
      <c r="L211" s="306"/>
      <c r="M211" s="306">
        <v>4</v>
      </c>
      <c r="N211" s="306">
        <v>2</v>
      </c>
      <c r="O211" s="306">
        <v>1</v>
      </c>
      <c r="P211" s="306"/>
      <c r="Q211" s="306" t="s">
        <v>181</v>
      </c>
      <c r="R211" s="306" t="s">
        <v>177</v>
      </c>
      <c r="S211" s="306" t="s">
        <v>178</v>
      </c>
      <c r="T211" s="306" t="s">
        <v>178</v>
      </c>
      <c r="U211" s="306" t="s">
        <v>181</v>
      </c>
      <c r="V211" s="309" t="s">
        <v>353</v>
      </c>
      <c r="W211" s="310"/>
      <c r="X211" s="345" t="s">
        <v>182</v>
      </c>
      <c r="Y211" s="318" t="s">
        <v>21</v>
      </c>
      <c r="Z211" s="318" t="s">
        <v>178</v>
      </c>
      <c r="AA211" s="327"/>
      <c r="AB211" s="457"/>
      <c r="AC211" s="458"/>
      <c r="AD211" s="322">
        <f t="shared" si="3"/>
        <v>0</v>
      </c>
      <c r="AE211" s="306">
        <v>4</v>
      </c>
      <c r="AF211" s="306">
        <v>9</v>
      </c>
      <c r="AG211" s="379" t="s">
        <v>22</v>
      </c>
      <c r="AH211" s="306">
        <v>5</v>
      </c>
    </row>
    <row r="212" spans="1:34" s="380" customFormat="1" ht="27" x14ac:dyDescent="0.2">
      <c r="A212" s="307" t="s">
        <v>346</v>
      </c>
      <c r="B212" s="309" t="s">
        <v>262</v>
      </c>
      <c r="C212" s="306">
        <v>357</v>
      </c>
      <c r="D212" s="309" t="s">
        <v>292</v>
      </c>
      <c r="E212" s="306">
        <v>5</v>
      </c>
      <c r="F212" s="306">
        <v>16</v>
      </c>
      <c r="G212" s="306"/>
      <c r="H212" s="306"/>
      <c r="I212" s="306"/>
      <c r="J212" s="306"/>
      <c r="K212" s="306"/>
      <c r="L212" s="306"/>
      <c r="M212" s="306">
        <v>3</v>
      </c>
      <c r="N212" s="306">
        <v>2</v>
      </c>
      <c r="O212" s="306">
        <v>1</v>
      </c>
      <c r="P212" s="306"/>
      <c r="Q212" s="306" t="s">
        <v>181</v>
      </c>
      <c r="R212" s="306" t="s">
        <v>177</v>
      </c>
      <c r="S212" s="306" t="s">
        <v>178</v>
      </c>
      <c r="T212" s="306" t="s">
        <v>178</v>
      </c>
      <c r="U212" s="306" t="s">
        <v>181</v>
      </c>
      <c r="V212" s="309" t="s">
        <v>353</v>
      </c>
      <c r="W212" s="310"/>
      <c r="X212" s="345" t="s">
        <v>182</v>
      </c>
      <c r="Y212" s="318" t="s">
        <v>21</v>
      </c>
      <c r="Z212" s="318" t="s">
        <v>178</v>
      </c>
      <c r="AA212" s="327"/>
      <c r="AB212" s="457"/>
      <c r="AC212" s="458"/>
      <c r="AD212" s="322">
        <f t="shared" si="3"/>
        <v>0</v>
      </c>
      <c r="AE212" s="306">
        <v>3</v>
      </c>
      <c r="AF212" s="306">
        <v>7</v>
      </c>
      <c r="AG212" s="379" t="s">
        <v>22</v>
      </c>
      <c r="AH212" s="306">
        <v>5</v>
      </c>
    </row>
    <row r="213" spans="1:34" s="380" customFormat="1" ht="27" x14ac:dyDescent="0.2">
      <c r="A213" s="307" t="s">
        <v>346</v>
      </c>
      <c r="B213" s="309" t="s">
        <v>262</v>
      </c>
      <c r="C213" s="306">
        <v>358</v>
      </c>
      <c r="D213" s="309" t="s">
        <v>292</v>
      </c>
      <c r="E213" s="306">
        <v>5</v>
      </c>
      <c r="F213" s="306">
        <v>16</v>
      </c>
      <c r="G213" s="306"/>
      <c r="H213" s="306"/>
      <c r="I213" s="306"/>
      <c r="J213" s="306"/>
      <c r="K213" s="306"/>
      <c r="L213" s="306"/>
      <c r="M213" s="306">
        <v>3</v>
      </c>
      <c r="N213" s="306">
        <v>2</v>
      </c>
      <c r="O213" s="306">
        <v>1</v>
      </c>
      <c r="P213" s="306"/>
      <c r="Q213" s="306" t="s">
        <v>181</v>
      </c>
      <c r="R213" s="306" t="s">
        <v>177</v>
      </c>
      <c r="S213" s="306" t="s">
        <v>178</v>
      </c>
      <c r="T213" s="306" t="s">
        <v>178</v>
      </c>
      <c r="U213" s="306" t="s">
        <v>178</v>
      </c>
      <c r="V213" s="309" t="s">
        <v>353</v>
      </c>
      <c r="W213" s="310"/>
      <c r="X213" s="345" t="s">
        <v>182</v>
      </c>
      <c r="Y213" s="318" t="s">
        <v>21</v>
      </c>
      <c r="Z213" s="318" t="s">
        <v>178</v>
      </c>
      <c r="AA213" s="327"/>
      <c r="AB213" s="457"/>
      <c r="AC213" s="458"/>
      <c r="AD213" s="322">
        <f t="shared" si="3"/>
        <v>0</v>
      </c>
      <c r="AE213" s="306">
        <v>3</v>
      </c>
      <c r="AF213" s="306">
        <v>7</v>
      </c>
      <c r="AG213" s="379" t="s">
        <v>22</v>
      </c>
      <c r="AH213" s="306">
        <v>4</v>
      </c>
    </row>
    <row r="214" spans="1:34" s="380" customFormat="1" ht="27" x14ac:dyDescent="0.2">
      <c r="A214" s="307" t="s">
        <v>346</v>
      </c>
      <c r="B214" s="309" t="s">
        <v>262</v>
      </c>
      <c r="C214" s="306">
        <v>359</v>
      </c>
      <c r="D214" s="309" t="s">
        <v>292</v>
      </c>
      <c r="E214" s="306">
        <v>5</v>
      </c>
      <c r="F214" s="306">
        <v>16</v>
      </c>
      <c r="G214" s="306"/>
      <c r="H214" s="306"/>
      <c r="I214" s="306"/>
      <c r="J214" s="306"/>
      <c r="K214" s="306"/>
      <c r="L214" s="306"/>
      <c r="M214" s="306">
        <v>3</v>
      </c>
      <c r="N214" s="306">
        <v>2</v>
      </c>
      <c r="O214" s="306">
        <v>1</v>
      </c>
      <c r="P214" s="306"/>
      <c r="Q214" s="306" t="s">
        <v>181</v>
      </c>
      <c r="R214" s="306" t="s">
        <v>177</v>
      </c>
      <c r="S214" s="306" t="s">
        <v>178</v>
      </c>
      <c r="T214" s="306" t="s">
        <v>178</v>
      </c>
      <c r="U214" s="306" t="s">
        <v>178</v>
      </c>
      <c r="V214" s="309" t="s">
        <v>353</v>
      </c>
      <c r="W214" s="310"/>
      <c r="X214" s="345" t="s">
        <v>182</v>
      </c>
      <c r="Y214" s="318" t="s">
        <v>21</v>
      </c>
      <c r="Z214" s="318" t="s">
        <v>178</v>
      </c>
      <c r="AA214" s="327"/>
      <c r="AB214" s="457"/>
      <c r="AC214" s="458"/>
      <c r="AD214" s="322">
        <f t="shared" si="3"/>
        <v>0</v>
      </c>
      <c r="AE214" s="306">
        <v>3</v>
      </c>
      <c r="AF214" s="306">
        <v>7</v>
      </c>
      <c r="AG214" s="379" t="s">
        <v>22</v>
      </c>
      <c r="AH214" s="306">
        <v>4</v>
      </c>
    </row>
    <row r="215" spans="1:34" s="380" customFormat="1" ht="27" x14ac:dyDescent="0.2">
      <c r="A215" s="307" t="s">
        <v>346</v>
      </c>
      <c r="B215" s="309" t="s">
        <v>262</v>
      </c>
      <c r="C215" s="306">
        <v>364</v>
      </c>
      <c r="D215" s="309" t="s">
        <v>293</v>
      </c>
      <c r="E215" s="306">
        <v>4</v>
      </c>
      <c r="F215" s="306">
        <v>13</v>
      </c>
      <c r="G215" s="306"/>
      <c r="H215" s="306"/>
      <c r="I215" s="306"/>
      <c r="J215" s="306"/>
      <c r="K215" s="306"/>
      <c r="L215" s="306"/>
      <c r="M215" s="306">
        <v>4</v>
      </c>
      <c r="N215" s="306">
        <v>2</v>
      </c>
      <c r="O215" s="306">
        <v>1</v>
      </c>
      <c r="P215" s="306"/>
      <c r="Q215" s="306" t="s">
        <v>181</v>
      </c>
      <c r="R215" s="306" t="s">
        <v>177</v>
      </c>
      <c r="S215" s="306" t="s">
        <v>178</v>
      </c>
      <c r="T215" s="306" t="s">
        <v>178</v>
      </c>
      <c r="U215" s="306" t="s">
        <v>181</v>
      </c>
      <c r="V215" s="309" t="s">
        <v>353</v>
      </c>
      <c r="W215" s="310"/>
      <c r="X215" s="345" t="s">
        <v>182</v>
      </c>
      <c r="Y215" s="318" t="s">
        <v>21</v>
      </c>
      <c r="Z215" s="318" t="s">
        <v>178</v>
      </c>
      <c r="AA215" s="327"/>
      <c r="AB215" s="457"/>
      <c r="AC215" s="458"/>
      <c r="AD215" s="322">
        <f t="shared" si="3"/>
        <v>0</v>
      </c>
      <c r="AE215" s="306">
        <v>4</v>
      </c>
      <c r="AF215" s="306">
        <v>6</v>
      </c>
      <c r="AG215" s="381" t="s">
        <v>22</v>
      </c>
      <c r="AH215" s="306">
        <v>5</v>
      </c>
    </row>
    <row r="216" spans="1:34" s="380" customFormat="1" ht="27" x14ac:dyDescent="0.2">
      <c r="A216" s="307" t="s">
        <v>346</v>
      </c>
      <c r="B216" s="309" t="s">
        <v>262</v>
      </c>
      <c r="C216" s="306">
        <v>366</v>
      </c>
      <c r="D216" s="309" t="s">
        <v>294</v>
      </c>
      <c r="E216" s="306">
        <v>22</v>
      </c>
      <c r="F216" s="306">
        <v>69</v>
      </c>
      <c r="G216" s="306"/>
      <c r="H216" s="306"/>
      <c r="I216" s="306"/>
      <c r="J216" s="306"/>
      <c r="K216" s="306"/>
      <c r="L216" s="306"/>
      <c r="M216" s="306">
        <v>13</v>
      </c>
      <c r="N216" s="306">
        <v>2</v>
      </c>
      <c r="O216" s="306">
        <v>8</v>
      </c>
      <c r="P216" s="306"/>
      <c r="Q216" s="306" t="s">
        <v>21</v>
      </c>
      <c r="R216" s="306" t="s">
        <v>177</v>
      </c>
      <c r="S216" s="306" t="s">
        <v>178</v>
      </c>
      <c r="T216" s="306" t="s">
        <v>178</v>
      </c>
      <c r="U216" s="306" t="s">
        <v>178</v>
      </c>
      <c r="V216" s="309" t="s">
        <v>353</v>
      </c>
      <c r="W216" s="310">
        <v>9.5240870401100006E-2</v>
      </c>
      <c r="X216" s="345" t="s">
        <v>179</v>
      </c>
      <c r="Y216" s="318" t="s">
        <v>180</v>
      </c>
      <c r="Z216" s="318" t="s">
        <v>181</v>
      </c>
      <c r="AA216" s="327"/>
      <c r="AB216" s="457"/>
      <c r="AC216" s="458"/>
      <c r="AD216" s="322">
        <f t="shared" si="3"/>
        <v>0</v>
      </c>
      <c r="AE216" s="306">
        <v>104</v>
      </c>
      <c r="AF216" s="306">
        <v>30</v>
      </c>
      <c r="AG216" s="379" t="s">
        <v>22</v>
      </c>
      <c r="AH216" s="306">
        <v>4</v>
      </c>
    </row>
    <row r="217" spans="1:34" s="380" customFormat="1" ht="27" x14ac:dyDescent="0.2">
      <c r="A217" s="307" t="s">
        <v>346</v>
      </c>
      <c r="B217" s="309" t="s">
        <v>262</v>
      </c>
      <c r="C217" s="306">
        <v>367</v>
      </c>
      <c r="D217" s="309" t="s">
        <v>23</v>
      </c>
      <c r="E217" s="306">
        <v>4</v>
      </c>
      <c r="F217" s="306">
        <v>13</v>
      </c>
      <c r="G217" s="306"/>
      <c r="H217" s="306"/>
      <c r="I217" s="306"/>
      <c r="J217" s="306"/>
      <c r="K217" s="306"/>
      <c r="L217" s="306"/>
      <c r="M217" s="306">
        <v>3</v>
      </c>
      <c r="N217" s="306">
        <v>0</v>
      </c>
      <c r="O217" s="306">
        <v>2</v>
      </c>
      <c r="P217" s="306"/>
      <c r="Q217" s="306" t="s">
        <v>178</v>
      </c>
      <c r="R217" s="306" t="s">
        <v>177</v>
      </c>
      <c r="S217" s="306" t="s">
        <v>178</v>
      </c>
      <c r="T217" s="306" t="s">
        <v>178</v>
      </c>
      <c r="U217" s="306" t="s">
        <v>178</v>
      </c>
      <c r="V217" s="309"/>
      <c r="W217" s="310"/>
      <c r="X217" s="345"/>
      <c r="Y217" s="318"/>
      <c r="Z217" s="318"/>
      <c r="AA217" s="327"/>
      <c r="AB217" s="322" t="s">
        <v>22</v>
      </c>
      <c r="AC217" s="438" t="s">
        <v>22</v>
      </c>
      <c r="AD217" s="322" t="s">
        <v>22</v>
      </c>
      <c r="AE217" s="306">
        <v>6</v>
      </c>
      <c r="AF217" s="306">
        <v>6</v>
      </c>
      <c r="AG217" s="282" t="s">
        <v>22</v>
      </c>
      <c r="AH217" s="306">
        <v>4</v>
      </c>
    </row>
    <row r="218" spans="1:34" s="380" customFormat="1" ht="27" x14ac:dyDescent="0.2">
      <c r="A218" s="307" t="s">
        <v>346</v>
      </c>
      <c r="B218" s="309" t="s">
        <v>262</v>
      </c>
      <c r="C218" s="306">
        <v>368</v>
      </c>
      <c r="D218" s="309" t="s">
        <v>155</v>
      </c>
      <c r="E218" s="306">
        <v>4</v>
      </c>
      <c r="F218" s="306">
        <v>13</v>
      </c>
      <c r="G218" s="306"/>
      <c r="H218" s="306"/>
      <c r="I218" s="306"/>
      <c r="J218" s="306"/>
      <c r="K218" s="306"/>
      <c r="L218" s="306"/>
      <c r="M218" s="306">
        <v>4</v>
      </c>
      <c r="N218" s="306">
        <v>2</v>
      </c>
      <c r="O218" s="306">
        <v>1</v>
      </c>
      <c r="P218" s="306"/>
      <c r="Q218" s="306" t="s">
        <v>181</v>
      </c>
      <c r="R218" s="306" t="s">
        <v>177</v>
      </c>
      <c r="S218" s="306" t="s">
        <v>178</v>
      </c>
      <c r="T218" s="306" t="s">
        <v>178</v>
      </c>
      <c r="U218" s="306" t="s">
        <v>178</v>
      </c>
      <c r="V218" s="309" t="s">
        <v>353</v>
      </c>
      <c r="W218" s="310"/>
      <c r="X218" s="345" t="s">
        <v>182</v>
      </c>
      <c r="Y218" s="318" t="s">
        <v>21</v>
      </c>
      <c r="Z218" s="318" t="s">
        <v>181</v>
      </c>
      <c r="AA218" s="327"/>
      <c r="AB218" s="457"/>
      <c r="AC218" s="458"/>
      <c r="AD218" s="322">
        <f t="shared" si="3"/>
        <v>0</v>
      </c>
      <c r="AE218" s="306">
        <v>4</v>
      </c>
      <c r="AF218" s="306">
        <v>6</v>
      </c>
      <c r="AG218" s="379" t="s">
        <v>22</v>
      </c>
      <c r="AH218" s="306">
        <v>4</v>
      </c>
    </row>
    <row r="219" spans="1:34" s="380" customFormat="1" ht="27" x14ac:dyDescent="0.2">
      <c r="A219" s="307" t="s">
        <v>346</v>
      </c>
      <c r="B219" s="309" t="s">
        <v>262</v>
      </c>
      <c r="C219" s="306">
        <v>369</v>
      </c>
      <c r="D219" s="309" t="s">
        <v>155</v>
      </c>
      <c r="E219" s="306">
        <v>5</v>
      </c>
      <c r="F219" s="306">
        <v>16</v>
      </c>
      <c r="G219" s="306"/>
      <c r="H219" s="306"/>
      <c r="I219" s="306"/>
      <c r="J219" s="306"/>
      <c r="K219" s="306"/>
      <c r="L219" s="306"/>
      <c r="M219" s="306">
        <v>4</v>
      </c>
      <c r="N219" s="306">
        <v>2</v>
      </c>
      <c r="O219" s="306">
        <v>2</v>
      </c>
      <c r="P219" s="306"/>
      <c r="Q219" s="306" t="s">
        <v>181</v>
      </c>
      <c r="R219" s="306" t="s">
        <v>177</v>
      </c>
      <c r="S219" s="306" t="s">
        <v>178</v>
      </c>
      <c r="T219" s="306" t="s">
        <v>178</v>
      </c>
      <c r="U219" s="306" t="s">
        <v>178</v>
      </c>
      <c r="V219" s="309" t="s">
        <v>353</v>
      </c>
      <c r="W219" s="310"/>
      <c r="X219" s="345" t="s">
        <v>182</v>
      </c>
      <c r="Y219" s="318" t="s">
        <v>21</v>
      </c>
      <c r="Z219" s="318" t="s">
        <v>181</v>
      </c>
      <c r="AA219" s="327"/>
      <c r="AB219" s="457"/>
      <c r="AC219" s="458"/>
      <c r="AD219" s="322">
        <f t="shared" si="3"/>
        <v>0</v>
      </c>
      <c r="AE219" s="306">
        <v>8</v>
      </c>
      <c r="AF219" s="306">
        <v>7</v>
      </c>
      <c r="AG219" s="379" t="s">
        <v>22</v>
      </c>
      <c r="AH219" s="306">
        <v>4</v>
      </c>
    </row>
    <row r="220" spans="1:34" s="380" customFormat="1" ht="27" x14ac:dyDescent="0.2">
      <c r="A220" s="307" t="s">
        <v>346</v>
      </c>
      <c r="B220" s="309" t="s">
        <v>262</v>
      </c>
      <c r="C220" s="306">
        <v>370</v>
      </c>
      <c r="D220" s="309" t="s">
        <v>155</v>
      </c>
      <c r="E220" s="306">
        <v>3</v>
      </c>
      <c r="F220" s="306">
        <v>9</v>
      </c>
      <c r="G220" s="306"/>
      <c r="H220" s="306"/>
      <c r="I220" s="306"/>
      <c r="J220" s="306"/>
      <c r="K220" s="306"/>
      <c r="L220" s="306"/>
      <c r="M220" s="306">
        <v>3</v>
      </c>
      <c r="N220" s="306">
        <v>2</v>
      </c>
      <c r="O220" s="306">
        <v>1</v>
      </c>
      <c r="P220" s="306"/>
      <c r="Q220" s="306" t="s">
        <v>178</v>
      </c>
      <c r="R220" s="306" t="s">
        <v>177</v>
      </c>
      <c r="S220" s="306" t="s">
        <v>178</v>
      </c>
      <c r="T220" s="306" t="s">
        <v>178</v>
      </c>
      <c r="U220" s="306" t="s">
        <v>178</v>
      </c>
      <c r="V220" s="309" t="s">
        <v>353</v>
      </c>
      <c r="W220" s="310"/>
      <c r="X220" s="345" t="s">
        <v>182</v>
      </c>
      <c r="Y220" s="318" t="s">
        <v>21</v>
      </c>
      <c r="Z220" s="318" t="s">
        <v>181</v>
      </c>
      <c r="AA220" s="327"/>
      <c r="AB220" s="457"/>
      <c r="AC220" s="458"/>
      <c r="AD220" s="322">
        <f t="shared" si="3"/>
        <v>0</v>
      </c>
      <c r="AE220" s="306">
        <v>3</v>
      </c>
      <c r="AF220" s="306">
        <v>4</v>
      </c>
      <c r="AG220" s="379" t="s">
        <v>22</v>
      </c>
      <c r="AH220" s="306">
        <v>4</v>
      </c>
    </row>
    <row r="221" spans="1:34" s="380" customFormat="1" ht="27" x14ac:dyDescent="0.2">
      <c r="A221" s="307" t="s">
        <v>346</v>
      </c>
      <c r="B221" s="309" t="s">
        <v>262</v>
      </c>
      <c r="C221" s="306">
        <v>371</v>
      </c>
      <c r="D221" s="309" t="s">
        <v>155</v>
      </c>
      <c r="E221" s="306">
        <v>6</v>
      </c>
      <c r="F221" s="306">
        <v>19</v>
      </c>
      <c r="G221" s="306"/>
      <c r="H221" s="306"/>
      <c r="I221" s="306"/>
      <c r="J221" s="306"/>
      <c r="K221" s="306"/>
      <c r="L221" s="306"/>
      <c r="M221" s="306">
        <v>5</v>
      </c>
      <c r="N221" s="306">
        <v>2</v>
      </c>
      <c r="O221" s="306">
        <v>2</v>
      </c>
      <c r="P221" s="306"/>
      <c r="Q221" s="306" t="s">
        <v>181</v>
      </c>
      <c r="R221" s="306" t="s">
        <v>177</v>
      </c>
      <c r="S221" s="306" t="s">
        <v>178</v>
      </c>
      <c r="T221" s="306" t="s">
        <v>178</v>
      </c>
      <c r="U221" s="306" t="s">
        <v>178</v>
      </c>
      <c r="V221" s="309" t="s">
        <v>353</v>
      </c>
      <c r="W221" s="310"/>
      <c r="X221" s="345" t="s">
        <v>182</v>
      </c>
      <c r="Y221" s="318" t="s">
        <v>21</v>
      </c>
      <c r="Z221" s="318" t="s">
        <v>181</v>
      </c>
      <c r="AA221" s="327"/>
      <c r="AB221" s="457"/>
      <c r="AC221" s="458"/>
      <c r="AD221" s="322">
        <f t="shared" si="3"/>
        <v>0</v>
      </c>
      <c r="AE221" s="306">
        <v>10</v>
      </c>
      <c r="AF221" s="306">
        <v>9</v>
      </c>
      <c r="AG221" s="381" t="s">
        <v>22</v>
      </c>
      <c r="AH221" s="306">
        <v>4</v>
      </c>
    </row>
    <row r="222" spans="1:34" s="380" customFormat="1" ht="27" x14ac:dyDescent="0.2">
      <c r="A222" s="307" t="s">
        <v>346</v>
      </c>
      <c r="B222" s="309" t="s">
        <v>262</v>
      </c>
      <c r="C222" s="306">
        <v>372</v>
      </c>
      <c r="D222" s="309" t="s">
        <v>150</v>
      </c>
      <c r="E222" s="306">
        <v>8</v>
      </c>
      <c r="F222" s="306">
        <v>25</v>
      </c>
      <c r="G222" s="306"/>
      <c r="H222" s="306"/>
      <c r="I222" s="306"/>
      <c r="J222" s="306"/>
      <c r="K222" s="306"/>
      <c r="L222" s="306"/>
      <c r="M222" s="306">
        <v>5</v>
      </c>
      <c r="N222" s="306">
        <v>2</v>
      </c>
      <c r="O222" s="306">
        <v>4</v>
      </c>
      <c r="P222" s="306"/>
      <c r="Q222" s="306" t="s">
        <v>181</v>
      </c>
      <c r="R222" s="306" t="s">
        <v>177</v>
      </c>
      <c r="S222" s="306" t="s">
        <v>178</v>
      </c>
      <c r="T222" s="306" t="s">
        <v>178</v>
      </c>
      <c r="U222" s="306" t="s">
        <v>178</v>
      </c>
      <c r="V222" s="309" t="s">
        <v>353</v>
      </c>
      <c r="W222" s="310"/>
      <c r="X222" s="345" t="s">
        <v>182</v>
      </c>
      <c r="Y222" s="318" t="s">
        <v>21</v>
      </c>
      <c r="Z222" s="318" t="s">
        <v>178</v>
      </c>
      <c r="AA222" s="327"/>
      <c r="AB222" s="457"/>
      <c r="AC222" s="458"/>
      <c r="AD222" s="322">
        <f t="shared" si="3"/>
        <v>0</v>
      </c>
      <c r="AE222" s="306">
        <v>20</v>
      </c>
      <c r="AF222" s="306">
        <v>11</v>
      </c>
      <c r="AG222" s="379" t="s">
        <v>22</v>
      </c>
      <c r="AH222" s="306">
        <v>4</v>
      </c>
    </row>
    <row r="223" spans="1:34" s="380" customFormat="1" ht="27" x14ac:dyDescent="0.2">
      <c r="A223" s="307" t="s">
        <v>346</v>
      </c>
      <c r="B223" s="309" t="s">
        <v>262</v>
      </c>
      <c r="C223" s="306">
        <v>373</v>
      </c>
      <c r="D223" s="309" t="s">
        <v>155</v>
      </c>
      <c r="E223" s="306">
        <v>4</v>
      </c>
      <c r="F223" s="306">
        <v>13</v>
      </c>
      <c r="G223" s="306"/>
      <c r="H223" s="306"/>
      <c r="I223" s="306"/>
      <c r="J223" s="306"/>
      <c r="K223" s="306"/>
      <c r="L223" s="306"/>
      <c r="M223" s="306">
        <v>3</v>
      </c>
      <c r="N223" s="306">
        <v>2</v>
      </c>
      <c r="O223" s="306">
        <v>1</v>
      </c>
      <c r="P223" s="306"/>
      <c r="Q223" s="306" t="s">
        <v>181</v>
      </c>
      <c r="R223" s="306" t="s">
        <v>177</v>
      </c>
      <c r="S223" s="306" t="s">
        <v>181</v>
      </c>
      <c r="T223" s="306" t="s">
        <v>178</v>
      </c>
      <c r="U223" s="306" t="s">
        <v>181</v>
      </c>
      <c r="V223" s="309" t="s">
        <v>353</v>
      </c>
      <c r="W223" s="310"/>
      <c r="X223" s="345" t="s">
        <v>182</v>
      </c>
      <c r="Y223" s="318" t="s">
        <v>21</v>
      </c>
      <c r="Z223" s="318" t="s">
        <v>181</v>
      </c>
      <c r="AA223" s="327"/>
      <c r="AB223" s="457"/>
      <c r="AC223" s="458"/>
      <c r="AD223" s="322">
        <f t="shared" si="3"/>
        <v>0</v>
      </c>
      <c r="AE223" s="306">
        <v>3</v>
      </c>
      <c r="AF223" s="306">
        <v>6</v>
      </c>
      <c r="AG223" s="379" t="s">
        <v>22</v>
      </c>
      <c r="AH223" s="306">
        <v>6</v>
      </c>
    </row>
    <row r="224" spans="1:34" s="380" customFormat="1" ht="27" x14ac:dyDescent="0.2">
      <c r="A224" s="307" t="s">
        <v>346</v>
      </c>
      <c r="B224" s="309" t="s">
        <v>262</v>
      </c>
      <c r="C224" s="306">
        <v>374</v>
      </c>
      <c r="D224" s="309" t="s">
        <v>155</v>
      </c>
      <c r="E224" s="306">
        <v>4</v>
      </c>
      <c r="F224" s="306">
        <v>13</v>
      </c>
      <c r="G224" s="306"/>
      <c r="H224" s="306"/>
      <c r="I224" s="306"/>
      <c r="J224" s="306"/>
      <c r="K224" s="306"/>
      <c r="L224" s="306"/>
      <c r="M224" s="306">
        <v>4</v>
      </c>
      <c r="N224" s="306">
        <v>2</v>
      </c>
      <c r="O224" s="306">
        <v>1</v>
      </c>
      <c r="P224" s="306"/>
      <c r="Q224" s="306" t="s">
        <v>181</v>
      </c>
      <c r="R224" s="306" t="s">
        <v>177</v>
      </c>
      <c r="S224" s="306" t="s">
        <v>178</v>
      </c>
      <c r="T224" s="306" t="s">
        <v>178</v>
      </c>
      <c r="U224" s="306" t="s">
        <v>178</v>
      </c>
      <c r="V224" s="309" t="s">
        <v>353</v>
      </c>
      <c r="W224" s="310"/>
      <c r="X224" s="345" t="s">
        <v>182</v>
      </c>
      <c r="Y224" s="318" t="s">
        <v>21</v>
      </c>
      <c r="Z224" s="318" t="s">
        <v>181</v>
      </c>
      <c r="AA224" s="327"/>
      <c r="AB224" s="457"/>
      <c r="AC224" s="458"/>
      <c r="AD224" s="322">
        <f t="shared" si="3"/>
        <v>0</v>
      </c>
      <c r="AE224" s="306">
        <v>4</v>
      </c>
      <c r="AF224" s="306">
        <v>6</v>
      </c>
      <c r="AG224" s="379" t="s">
        <v>22</v>
      </c>
      <c r="AH224" s="306">
        <v>4</v>
      </c>
    </row>
    <row r="225" spans="1:34" s="380" customFormat="1" ht="27" x14ac:dyDescent="0.2">
      <c r="A225" s="307" t="s">
        <v>346</v>
      </c>
      <c r="B225" s="309" t="s">
        <v>262</v>
      </c>
      <c r="C225" s="306">
        <v>376</v>
      </c>
      <c r="D225" s="309" t="s">
        <v>152</v>
      </c>
      <c r="E225" s="306">
        <v>5</v>
      </c>
      <c r="F225" s="306">
        <v>16</v>
      </c>
      <c r="G225" s="306"/>
      <c r="H225" s="306"/>
      <c r="I225" s="306"/>
      <c r="J225" s="306"/>
      <c r="K225" s="306"/>
      <c r="L225" s="306"/>
      <c r="M225" s="306">
        <v>4</v>
      </c>
      <c r="N225" s="306">
        <v>2</v>
      </c>
      <c r="O225" s="306">
        <v>2</v>
      </c>
      <c r="P225" s="306"/>
      <c r="Q225" s="306" t="s">
        <v>181</v>
      </c>
      <c r="R225" s="306" t="s">
        <v>177</v>
      </c>
      <c r="S225" s="306" t="s">
        <v>178</v>
      </c>
      <c r="T225" s="306" t="s">
        <v>178</v>
      </c>
      <c r="U225" s="306" t="s">
        <v>178</v>
      </c>
      <c r="V225" s="309" t="s">
        <v>353</v>
      </c>
      <c r="W225" s="310"/>
      <c r="X225" s="345" t="s">
        <v>182</v>
      </c>
      <c r="Y225" s="318" t="s">
        <v>21</v>
      </c>
      <c r="Z225" s="318" t="s">
        <v>178</v>
      </c>
      <c r="AA225" s="327"/>
      <c r="AB225" s="457"/>
      <c r="AC225" s="458"/>
      <c r="AD225" s="322">
        <f t="shared" si="3"/>
        <v>0</v>
      </c>
      <c r="AE225" s="306">
        <v>8</v>
      </c>
      <c r="AF225" s="306">
        <v>7</v>
      </c>
      <c r="AG225" s="379" t="s">
        <v>22</v>
      </c>
      <c r="AH225" s="306">
        <v>4</v>
      </c>
    </row>
    <row r="226" spans="1:34" s="380" customFormat="1" ht="27" x14ac:dyDescent="0.2">
      <c r="A226" s="307" t="s">
        <v>346</v>
      </c>
      <c r="B226" s="309" t="s">
        <v>262</v>
      </c>
      <c r="C226" s="306">
        <v>377</v>
      </c>
      <c r="D226" s="309" t="s">
        <v>152</v>
      </c>
      <c r="E226" s="306">
        <v>4</v>
      </c>
      <c r="F226" s="306">
        <v>13</v>
      </c>
      <c r="G226" s="306"/>
      <c r="H226" s="306"/>
      <c r="I226" s="306"/>
      <c r="J226" s="306"/>
      <c r="K226" s="306"/>
      <c r="L226" s="306"/>
      <c r="M226" s="306">
        <v>3</v>
      </c>
      <c r="N226" s="306">
        <v>2</v>
      </c>
      <c r="O226" s="306">
        <v>1</v>
      </c>
      <c r="P226" s="306"/>
      <c r="Q226" s="306" t="s">
        <v>181</v>
      </c>
      <c r="R226" s="306" t="s">
        <v>177</v>
      </c>
      <c r="S226" s="306" t="s">
        <v>178</v>
      </c>
      <c r="T226" s="306" t="s">
        <v>178</v>
      </c>
      <c r="U226" s="306" t="s">
        <v>181</v>
      </c>
      <c r="V226" s="309" t="s">
        <v>353</v>
      </c>
      <c r="W226" s="310"/>
      <c r="X226" s="345" t="s">
        <v>182</v>
      </c>
      <c r="Y226" s="318" t="s">
        <v>21</v>
      </c>
      <c r="Z226" s="318" t="s">
        <v>178</v>
      </c>
      <c r="AA226" s="327"/>
      <c r="AB226" s="457"/>
      <c r="AC226" s="458"/>
      <c r="AD226" s="322">
        <f t="shared" si="3"/>
        <v>0</v>
      </c>
      <c r="AE226" s="306">
        <v>3</v>
      </c>
      <c r="AF226" s="306">
        <v>6</v>
      </c>
      <c r="AG226" s="379" t="s">
        <v>22</v>
      </c>
      <c r="AH226" s="306">
        <v>5</v>
      </c>
    </row>
    <row r="227" spans="1:34" s="380" customFormat="1" ht="27" x14ac:dyDescent="0.2">
      <c r="A227" s="307" t="s">
        <v>346</v>
      </c>
      <c r="B227" s="309" t="s">
        <v>262</v>
      </c>
      <c r="C227" s="306">
        <v>378</v>
      </c>
      <c r="D227" s="309" t="s">
        <v>263</v>
      </c>
      <c r="E227" s="306">
        <v>11</v>
      </c>
      <c r="F227" s="306">
        <v>35</v>
      </c>
      <c r="G227" s="306"/>
      <c r="H227" s="306"/>
      <c r="I227" s="306"/>
      <c r="J227" s="306"/>
      <c r="K227" s="306"/>
      <c r="L227" s="306"/>
      <c r="M227" s="306">
        <v>8</v>
      </c>
      <c r="N227" s="306">
        <v>2</v>
      </c>
      <c r="O227" s="306">
        <v>3</v>
      </c>
      <c r="P227" s="306"/>
      <c r="Q227" s="306" t="s">
        <v>21</v>
      </c>
      <c r="R227" s="306" t="s">
        <v>177</v>
      </c>
      <c r="S227" s="306" t="s">
        <v>178</v>
      </c>
      <c r="T227" s="306" t="s">
        <v>178</v>
      </c>
      <c r="U227" s="306" t="s">
        <v>178</v>
      </c>
      <c r="V227" s="309"/>
      <c r="W227" s="310">
        <v>1.06266436884E-2</v>
      </c>
      <c r="X227" s="345"/>
      <c r="Y227" s="318"/>
      <c r="Z227" s="318"/>
      <c r="AA227" s="327"/>
      <c r="AB227" s="322" t="s">
        <v>22</v>
      </c>
      <c r="AC227" s="438" t="s">
        <v>22</v>
      </c>
      <c r="AD227" s="322" t="s">
        <v>22</v>
      </c>
      <c r="AE227" s="306">
        <v>24</v>
      </c>
      <c r="AF227" s="306">
        <v>15</v>
      </c>
      <c r="AG227" s="282" t="s">
        <v>22</v>
      </c>
      <c r="AH227" s="306">
        <v>4</v>
      </c>
    </row>
    <row r="228" spans="1:34" s="380" customFormat="1" ht="27" x14ac:dyDescent="0.2">
      <c r="A228" s="307" t="s">
        <v>346</v>
      </c>
      <c r="B228" s="309" t="s">
        <v>262</v>
      </c>
      <c r="C228" s="306">
        <v>379</v>
      </c>
      <c r="D228" s="309" t="s">
        <v>245</v>
      </c>
      <c r="E228" s="306">
        <v>4</v>
      </c>
      <c r="F228" s="306">
        <v>13</v>
      </c>
      <c r="G228" s="306"/>
      <c r="H228" s="306"/>
      <c r="I228" s="306"/>
      <c r="J228" s="306"/>
      <c r="K228" s="306"/>
      <c r="L228" s="306"/>
      <c r="M228" s="306">
        <v>3</v>
      </c>
      <c r="N228" s="306">
        <v>2</v>
      </c>
      <c r="O228" s="306">
        <v>1</v>
      </c>
      <c r="P228" s="306"/>
      <c r="Q228" s="306" t="s">
        <v>178</v>
      </c>
      <c r="R228" s="306" t="s">
        <v>177</v>
      </c>
      <c r="S228" s="306" t="s">
        <v>178</v>
      </c>
      <c r="T228" s="306" t="s">
        <v>178</v>
      </c>
      <c r="U228" s="306" t="s">
        <v>178</v>
      </c>
      <c r="V228" s="309" t="s">
        <v>353</v>
      </c>
      <c r="W228" s="310"/>
      <c r="X228" s="345" t="s">
        <v>182</v>
      </c>
      <c r="Y228" s="318" t="s">
        <v>21</v>
      </c>
      <c r="Z228" s="318" t="s">
        <v>178</v>
      </c>
      <c r="AA228" s="327"/>
      <c r="AB228" s="457"/>
      <c r="AC228" s="458"/>
      <c r="AD228" s="322">
        <f t="shared" si="3"/>
        <v>0</v>
      </c>
      <c r="AE228" s="306">
        <v>3</v>
      </c>
      <c r="AF228" s="306">
        <v>6</v>
      </c>
      <c r="AG228" s="379" t="s">
        <v>22</v>
      </c>
      <c r="AH228" s="306">
        <v>4</v>
      </c>
    </row>
    <row r="229" spans="1:34" s="380" customFormat="1" ht="27" x14ac:dyDescent="0.2">
      <c r="A229" s="307" t="s">
        <v>346</v>
      </c>
      <c r="B229" s="309" t="s">
        <v>262</v>
      </c>
      <c r="C229" s="306">
        <v>380</v>
      </c>
      <c r="D229" s="309" t="s">
        <v>245</v>
      </c>
      <c r="E229" s="306">
        <v>6</v>
      </c>
      <c r="F229" s="306">
        <v>19</v>
      </c>
      <c r="G229" s="306"/>
      <c r="H229" s="306"/>
      <c r="I229" s="306"/>
      <c r="J229" s="306"/>
      <c r="K229" s="306"/>
      <c r="L229" s="306"/>
      <c r="M229" s="306">
        <v>4</v>
      </c>
      <c r="N229" s="306">
        <v>2</v>
      </c>
      <c r="O229" s="306">
        <v>2</v>
      </c>
      <c r="P229" s="306"/>
      <c r="Q229" s="306" t="s">
        <v>181</v>
      </c>
      <c r="R229" s="306" t="s">
        <v>177</v>
      </c>
      <c r="S229" s="306" t="s">
        <v>178</v>
      </c>
      <c r="T229" s="306" t="s">
        <v>178</v>
      </c>
      <c r="U229" s="306" t="s">
        <v>178</v>
      </c>
      <c r="V229" s="309" t="s">
        <v>353</v>
      </c>
      <c r="W229" s="310"/>
      <c r="X229" s="345" t="s">
        <v>182</v>
      </c>
      <c r="Y229" s="318" t="s">
        <v>21</v>
      </c>
      <c r="Z229" s="318" t="s">
        <v>178</v>
      </c>
      <c r="AA229" s="327"/>
      <c r="AB229" s="457"/>
      <c r="AC229" s="458"/>
      <c r="AD229" s="322">
        <f t="shared" si="3"/>
        <v>0</v>
      </c>
      <c r="AE229" s="306">
        <v>8</v>
      </c>
      <c r="AF229" s="306">
        <v>9</v>
      </c>
      <c r="AG229" s="379" t="s">
        <v>22</v>
      </c>
      <c r="AH229" s="306">
        <v>4</v>
      </c>
    </row>
    <row r="230" spans="1:34" s="380" customFormat="1" ht="27" x14ac:dyDescent="0.2">
      <c r="A230" s="307" t="s">
        <v>346</v>
      </c>
      <c r="B230" s="309" t="s">
        <v>262</v>
      </c>
      <c r="C230" s="306">
        <v>381</v>
      </c>
      <c r="D230" s="309" t="s">
        <v>36</v>
      </c>
      <c r="E230" s="306">
        <v>20</v>
      </c>
      <c r="F230" s="306">
        <v>63</v>
      </c>
      <c r="G230" s="306"/>
      <c r="H230" s="306"/>
      <c r="I230" s="306"/>
      <c r="J230" s="306"/>
      <c r="K230" s="306"/>
      <c r="L230" s="306"/>
      <c r="M230" s="306">
        <v>5</v>
      </c>
      <c r="N230" s="306">
        <v>1</v>
      </c>
      <c r="O230" s="306">
        <v>7</v>
      </c>
      <c r="P230" s="306"/>
      <c r="Q230" s="306" t="s">
        <v>21</v>
      </c>
      <c r="R230" s="306" t="s">
        <v>177</v>
      </c>
      <c r="S230" s="306" t="s">
        <v>178</v>
      </c>
      <c r="T230" s="306" t="s">
        <v>178</v>
      </c>
      <c r="U230" s="306" t="s">
        <v>178</v>
      </c>
      <c r="V230" s="309"/>
      <c r="W230" s="310">
        <v>3.01304758296E-2</v>
      </c>
      <c r="X230" s="345"/>
      <c r="Y230" s="318"/>
      <c r="Z230" s="318"/>
      <c r="AA230" s="327"/>
      <c r="AB230" s="322" t="s">
        <v>22</v>
      </c>
      <c r="AC230" s="438" t="s">
        <v>22</v>
      </c>
      <c r="AD230" s="322" t="s">
        <v>22</v>
      </c>
      <c r="AE230" s="306">
        <v>35</v>
      </c>
      <c r="AF230" s="306">
        <v>28</v>
      </c>
      <c r="AG230" s="286" t="s">
        <v>22</v>
      </c>
      <c r="AH230" s="306">
        <v>4</v>
      </c>
    </row>
    <row r="231" spans="1:34" s="380" customFormat="1" ht="27" x14ac:dyDescent="0.2">
      <c r="A231" s="307" t="s">
        <v>346</v>
      </c>
      <c r="B231" s="309" t="s">
        <v>262</v>
      </c>
      <c r="C231" s="306">
        <v>382</v>
      </c>
      <c r="D231" s="309" t="s">
        <v>36</v>
      </c>
      <c r="E231" s="306">
        <v>13</v>
      </c>
      <c r="F231" s="306">
        <v>41</v>
      </c>
      <c r="G231" s="306"/>
      <c r="H231" s="306"/>
      <c r="I231" s="306"/>
      <c r="J231" s="306"/>
      <c r="K231" s="306"/>
      <c r="L231" s="306"/>
      <c r="M231" s="306">
        <v>5</v>
      </c>
      <c r="N231" s="306">
        <v>1</v>
      </c>
      <c r="O231" s="306">
        <v>5</v>
      </c>
      <c r="P231" s="306"/>
      <c r="Q231" s="306" t="s">
        <v>181</v>
      </c>
      <c r="R231" s="306" t="s">
        <v>177</v>
      </c>
      <c r="S231" s="306" t="s">
        <v>178</v>
      </c>
      <c r="T231" s="306" t="s">
        <v>178</v>
      </c>
      <c r="U231" s="306" t="s">
        <v>181</v>
      </c>
      <c r="V231" s="309" t="s">
        <v>353</v>
      </c>
      <c r="W231" s="310">
        <v>1.24198424565E-2</v>
      </c>
      <c r="X231" s="345" t="s">
        <v>182</v>
      </c>
      <c r="Y231" s="318" t="s">
        <v>21</v>
      </c>
      <c r="Z231" s="318" t="s">
        <v>178</v>
      </c>
      <c r="AA231" s="327"/>
      <c r="AB231" s="457"/>
      <c r="AC231" s="458"/>
      <c r="AD231" s="322">
        <f t="shared" si="3"/>
        <v>0</v>
      </c>
      <c r="AE231" s="306">
        <v>25</v>
      </c>
      <c r="AF231" s="306">
        <v>18</v>
      </c>
      <c r="AG231" s="379" t="s">
        <v>22</v>
      </c>
      <c r="AH231" s="306">
        <v>5</v>
      </c>
    </row>
    <row r="232" spans="1:34" s="380" customFormat="1" ht="27" x14ac:dyDescent="0.2">
      <c r="A232" s="307" t="s">
        <v>346</v>
      </c>
      <c r="B232" s="309" t="s">
        <v>262</v>
      </c>
      <c r="C232" s="306">
        <v>383</v>
      </c>
      <c r="D232" s="309" t="s">
        <v>295</v>
      </c>
      <c r="E232" s="306">
        <v>4</v>
      </c>
      <c r="F232" s="306">
        <v>13</v>
      </c>
      <c r="G232" s="306"/>
      <c r="H232" s="306"/>
      <c r="I232" s="306"/>
      <c r="J232" s="306"/>
      <c r="K232" s="306"/>
      <c r="L232" s="306"/>
      <c r="M232" s="306">
        <v>3</v>
      </c>
      <c r="N232" s="306">
        <v>2</v>
      </c>
      <c r="O232" s="306">
        <v>2</v>
      </c>
      <c r="P232" s="306"/>
      <c r="Q232" s="306" t="s">
        <v>178</v>
      </c>
      <c r="R232" s="306" t="s">
        <v>177</v>
      </c>
      <c r="S232" s="306" t="s">
        <v>178</v>
      </c>
      <c r="T232" s="306" t="s">
        <v>178</v>
      </c>
      <c r="U232" s="306" t="s">
        <v>178</v>
      </c>
      <c r="V232" s="309" t="s">
        <v>353</v>
      </c>
      <c r="W232" s="310"/>
      <c r="X232" s="345" t="s">
        <v>182</v>
      </c>
      <c r="Y232" s="318" t="s">
        <v>21</v>
      </c>
      <c r="Z232" s="318" t="s">
        <v>181</v>
      </c>
      <c r="AA232" s="327"/>
      <c r="AB232" s="457"/>
      <c r="AC232" s="458"/>
      <c r="AD232" s="322">
        <f t="shared" si="3"/>
        <v>0</v>
      </c>
      <c r="AE232" s="306">
        <v>6</v>
      </c>
      <c r="AF232" s="306">
        <v>6</v>
      </c>
      <c r="AG232" s="379" t="s">
        <v>22</v>
      </c>
      <c r="AH232" s="306">
        <v>4</v>
      </c>
    </row>
    <row r="233" spans="1:34" s="380" customFormat="1" ht="27" x14ac:dyDescent="0.2">
      <c r="A233" s="307" t="s">
        <v>346</v>
      </c>
      <c r="B233" s="309" t="s">
        <v>262</v>
      </c>
      <c r="C233" s="306">
        <v>384</v>
      </c>
      <c r="D233" s="309" t="s">
        <v>294</v>
      </c>
      <c r="E233" s="306">
        <v>11</v>
      </c>
      <c r="F233" s="306">
        <v>35</v>
      </c>
      <c r="G233" s="306"/>
      <c r="H233" s="306"/>
      <c r="I233" s="306"/>
      <c r="J233" s="306"/>
      <c r="K233" s="306"/>
      <c r="L233" s="306"/>
      <c r="M233" s="306">
        <v>8</v>
      </c>
      <c r="N233" s="306">
        <v>2</v>
      </c>
      <c r="O233" s="306">
        <v>5</v>
      </c>
      <c r="P233" s="306"/>
      <c r="Q233" s="306" t="s">
        <v>181</v>
      </c>
      <c r="R233" s="306" t="s">
        <v>177</v>
      </c>
      <c r="S233" s="306" t="s">
        <v>178</v>
      </c>
      <c r="T233" s="306" t="s">
        <v>178</v>
      </c>
      <c r="U233" s="306" t="s">
        <v>178</v>
      </c>
      <c r="V233" s="309" t="s">
        <v>353</v>
      </c>
      <c r="W233" s="310">
        <v>1.4068880923900001E-2</v>
      </c>
      <c r="X233" s="345" t="s">
        <v>182</v>
      </c>
      <c r="Y233" s="318" t="s">
        <v>21</v>
      </c>
      <c r="Z233" s="318" t="s">
        <v>178</v>
      </c>
      <c r="AA233" s="327"/>
      <c r="AB233" s="457"/>
      <c r="AC233" s="458"/>
      <c r="AD233" s="322">
        <f t="shared" si="3"/>
        <v>0</v>
      </c>
      <c r="AE233" s="306">
        <v>40</v>
      </c>
      <c r="AF233" s="306">
        <v>15</v>
      </c>
      <c r="AG233" s="379" t="s">
        <v>22</v>
      </c>
      <c r="AH233" s="306">
        <v>4</v>
      </c>
    </row>
    <row r="234" spans="1:34" s="380" customFormat="1" ht="13.5" x14ac:dyDescent="0.2">
      <c r="A234" s="512" t="s">
        <v>346</v>
      </c>
      <c r="B234" s="504" t="s">
        <v>262</v>
      </c>
      <c r="C234" s="500">
        <v>385</v>
      </c>
      <c r="D234" s="504" t="s">
        <v>213</v>
      </c>
      <c r="E234" s="500">
        <v>4</v>
      </c>
      <c r="F234" s="500">
        <v>13</v>
      </c>
      <c r="G234" s="500"/>
      <c r="H234" s="500"/>
      <c r="I234" s="500"/>
      <c r="J234" s="500"/>
      <c r="K234" s="500"/>
      <c r="L234" s="500"/>
      <c r="M234" s="500">
        <v>4</v>
      </c>
      <c r="N234" s="500">
        <v>2</v>
      </c>
      <c r="O234" s="500">
        <v>1</v>
      </c>
      <c r="P234" s="500"/>
      <c r="Q234" s="500" t="s">
        <v>181</v>
      </c>
      <c r="R234" s="500" t="s">
        <v>177</v>
      </c>
      <c r="S234" s="500" t="s">
        <v>178</v>
      </c>
      <c r="T234" s="500" t="s">
        <v>178</v>
      </c>
      <c r="U234" s="500" t="s">
        <v>178</v>
      </c>
      <c r="V234" s="504" t="s">
        <v>353</v>
      </c>
      <c r="W234" s="506"/>
      <c r="X234" s="345" t="s">
        <v>182</v>
      </c>
      <c r="Y234" s="318" t="s">
        <v>21</v>
      </c>
      <c r="Z234" s="318" t="s">
        <v>178</v>
      </c>
      <c r="AA234" s="327"/>
      <c r="AB234" s="457"/>
      <c r="AC234" s="458"/>
      <c r="AD234" s="322">
        <f t="shared" si="3"/>
        <v>0</v>
      </c>
      <c r="AE234" s="500">
        <v>4</v>
      </c>
      <c r="AF234" s="500">
        <v>6</v>
      </c>
      <c r="AG234" s="530" t="s">
        <v>22</v>
      </c>
      <c r="AH234" s="500">
        <v>4</v>
      </c>
    </row>
    <row r="235" spans="1:34" s="380" customFormat="1" ht="13.5" x14ac:dyDescent="0.2">
      <c r="A235" s="511"/>
      <c r="B235" s="504"/>
      <c r="C235" s="500"/>
      <c r="D235" s="504"/>
      <c r="E235" s="500"/>
      <c r="F235" s="500"/>
      <c r="G235" s="500"/>
      <c r="H235" s="500"/>
      <c r="I235" s="500"/>
      <c r="J235" s="500"/>
      <c r="K235" s="500"/>
      <c r="L235" s="500"/>
      <c r="M235" s="500"/>
      <c r="N235" s="500"/>
      <c r="O235" s="500"/>
      <c r="P235" s="500"/>
      <c r="Q235" s="500"/>
      <c r="R235" s="500"/>
      <c r="S235" s="500"/>
      <c r="T235" s="500"/>
      <c r="U235" s="500"/>
      <c r="V235" s="504"/>
      <c r="W235" s="506"/>
      <c r="X235" s="345"/>
      <c r="Y235" s="318"/>
      <c r="Z235" s="318" t="s">
        <v>178</v>
      </c>
      <c r="AA235" s="327"/>
      <c r="AB235" s="322" t="s">
        <v>22</v>
      </c>
      <c r="AC235" s="438" t="s">
        <v>22</v>
      </c>
      <c r="AD235" s="322" t="s">
        <v>22</v>
      </c>
      <c r="AE235" s="500"/>
      <c r="AF235" s="500"/>
      <c r="AG235" s="532"/>
      <c r="AH235" s="500"/>
    </row>
    <row r="236" spans="1:34" s="380" customFormat="1" ht="13.5" x14ac:dyDescent="0.2">
      <c r="A236" s="512" t="s">
        <v>346</v>
      </c>
      <c r="B236" s="504" t="s">
        <v>262</v>
      </c>
      <c r="C236" s="500">
        <v>386</v>
      </c>
      <c r="D236" s="504" t="s">
        <v>213</v>
      </c>
      <c r="E236" s="500">
        <v>4</v>
      </c>
      <c r="F236" s="500">
        <v>13</v>
      </c>
      <c r="G236" s="500"/>
      <c r="H236" s="500"/>
      <c r="I236" s="500"/>
      <c r="J236" s="500"/>
      <c r="K236" s="500"/>
      <c r="L236" s="500"/>
      <c r="M236" s="500">
        <v>4</v>
      </c>
      <c r="N236" s="500">
        <v>2</v>
      </c>
      <c r="O236" s="500">
        <v>1</v>
      </c>
      <c r="P236" s="500"/>
      <c r="Q236" s="500" t="s">
        <v>181</v>
      </c>
      <c r="R236" s="500" t="s">
        <v>177</v>
      </c>
      <c r="S236" s="500" t="s">
        <v>178</v>
      </c>
      <c r="T236" s="500" t="s">
        <v>178</v>
      </c>
      <c r="U236" s="500" t="s">
        <v>178</v>
      </c>
      <c r="V236" s="504" t="s">
        <v>353</v>
      </c>
      <c r="W236" s="506"/>
      <c r="X236" s="345" t="s">
        <v>182</v>
      </c>
      <c r="Y236" s="318" t="s">
        <v>21</v>
      </c>
      <c r="Z236" s="318" t="s">
        <v>178</v>
      </c>
      <c r="AA236" s="327"/>
      <c r="AB236" s="457"/>
      <c r="AC236" s="458"/>
      <c r="AD236" s="322">
        <f t="shared" si="3"/>
        <v>0</v>
      </c>
      <c r="AE236" s="500">
        <v>4</v>
      </c>
      <c r="AF236" s="500">
        <v>6</v>
      </c>
      <c r="AG236" s="533" t="s">
        <v>22</v>
      </c>
      <c r="AH236" s="500">
        <v>4</v>
      </c>
    </row>
    <row r="237" spans="1:34" s="380" customFormat="1" ht="13.5" x14ac:dyDescent="0.2">
      <c r="A237" s="511"/>
      <c r="B237" s="504"/>
      <c r="C237" s="500"/>
      <c r="D237" s="504"/>
      <c r="E237" s="500"/>
      <c r="F237" s="500"/>
      <c r="G237" s="500"/>
      <c r="H237" s="500"/>
      <c r="I237" s="500"/>
      <c r="J237" s="500"/>
      <c r="K237" s="500"/>
      <c r="L237" s="500"/>
      <c r="M237" s="500"/>
      <c r="N237" s="500"/>
      <c r="O237" s="500"/>
      <c r="P237" s="500"/>
      <c r="Q237" s="500"/>
      <c r="R237" s="500"/>
      <c r="S237" s="500"/>
      <c r="T237" s="500"/>
      <c r="U237" s="500"/>
      <c r="V237" s="504"/>
      <c r="W237" s="506"/>
      <c r="X237" s="345"/>
      <c r="Y237" s="318"/>
      <c r="Z237" s="318" t="s">
        <v>178</v>
      </c>
      <c r="AA237" s="327"/>
      <c r="AB237" s="322" t="s">
        <v>22</v>
      </c>
      <c r="AC237" s="438" t="s">
        <v>22</v>
      </c>
      <c r="AD237" s="322" t="s">
        <v>22</v>
      </c>
      <c r="AE237" s="500"/>
      <c r="AF237" s="500"/>
      <c r="AG237" s="532"/>
      <c r="AH237" s="500"/>
    </row>
    <row r="238" spans="1:34" s="380" customFormat="1" ht="27" x14ac:dyDescent="0.2">
      <c r="A238" s="307" t="s">
        <v>346</v>
      </c>
      <c r="B238" s="309" t="s">
        <v>262</v>
      </c>
      <c r="C238" s="306">
        <v>387</v>
      </c>
      <c r="D238" s="309" t="s">
        <v>30</v>
      </c>
      <c r="E238" s="306">
        <v>18</v>
      </c>
      <c r="F238" s="306">
        <v>57</v>
      </c>
      <c r="G238" s="306"/>
      <c r="H238" s="306"/>
      <c r="I238" s="306"/>
      <c r="J238" s="306"/>
      <c r="K238" s="306"/>
      <c r="L238" s="306"/>
      <c r="M238" s="306">
        <v>5</v>
      </c>
      <c r="N238" s="306">
        <v>0</v>
      </c>
      <c r="O238" s="306">
        <v>6</v>
      </c>
      <c r="P238" s="306"/>
      <c r="Q238" s="306" t="s">
        <v>20</v>
      </c>
      <c r="R238" s="306" t="s">
        <v>177</v>
      </c>
      <c r="S238" s="306" t="s">
        <v>178</v>
      </c>
      <c r="T238" s="306" t="s">
        <v>178</v>
      </c>
      <c r="U238" s="306" t="s">
        <v>178</v>
      </c>
      <c r="V238" s="309"/>
      <c r="W238" s="310">
        <v>2.53826078914E-2</v>
      </c>
      <c r="X238" s="345"/>
      <c r="Y238" s="318"/>
      <c r="Z238" s="318"/>
      <c r="AA238" s="327"/>
      <c r="AB238" s="322" t="s">
        <v>22</v>
      </c>
      <c r="AC238" s="438" t="s">
        <v>22</v>
      </c>
      <c r="AD238" s="322" t="s">
        <v>22</v>
      </c>
      <c r="AE238" s="306">
        <v>30</v>
      </c>
      <c r="AF238" s="306">
        <v>25</v>
      </c>
      <c r="AG238" s="282" t="s">
        <v>22</v>
      </c>
      <c r="AH238" s="306">
        <v>4</v>
      </c>
    </row>
    <row r="239" spans="1:34" s="380" customFormat="1" ht="27" x14ac:dyDescent="0.2">
      <c r="A239" s="307" t="s">
        <v>346</v>
      </c>
      <c r="B239" s="309" t="s">
        <v>262</v>
      </c>
      <c r="C239" s="306">
        <v>388</v>
      </c>
      <c r="D239" s="309" t="s">
        <v>296</v>
      </c>
      <c r="E239" s="306">
        <v>12</v>
      </c>
      <c r="F239" s="306">
        <v>38</v>
      </c>
      <c r="G239" s="306"/>
      <c r="H239" s="306"/>
      <c r="I239" s="306"/>
      <c r="J239" s="306"/>
      <c r="K239" s="306"/>
      <c r="L239" s="306"/>
      <c r="M239" s="306">
        <v>5</v>
      </c>
      <c r="N239" s="306">
        <v>0</v>
      </c>
      <c r="O239" s="306">
        <v>2</v>
      </c>
      <c r="P239" s="306"/>
      <c r="Q239" s="306" t="s">
        <v>21</v>
      </c>
      <c r="R239" s="306" t="s">
        <v>177</v>
      </c>
      <c r="S239" s="306" t="s">
        <v>178</v>
      </c>
      <c r="T239" s="306" t="s">
        <v>178</v>
      </c>
      <c r="U239" s="306" t="s">
        <v>178</v>
      </c>
      <c r="V239" s="309"/>
      <c r="W239" s="310">
        <v>1.1178152337099999E-2</v>
      </c>
      <c r="X239" s="345"/>
      <c r="Y239" s="318"/>
      <c r="Z239" s="318"/>
      <c r="AA239" s="327"/>
      <c r="AB239" s="322" t="s">
        <v>22</v>
      </c>
      <c r="AC239" s="438" t="s">
        <v>22</v>
      </c>
      <c r="AD239" s="322" t="s">
        <v>22</v>
      </c>
      <c r="AE239" s="306">
        <v>10</v>
      </c>
      <c r="AF239" s="306">
        <v>17</v>
      </c>
      <c r="AG239" s="282" t="s">
        <v>22</v>
      </c>
      <c r="AH239" s="306">
        <v>4</v>
      </c>
    </row>
    <row r="240" spans="1:34" s="380" customFormat="1" ht="27" x14ac:dyDescent="0.2">
      <c r="A240" s="307" t="s">
        <v>346</v>
      </c>
      <c r="B240" s="309" t="s">
        <v>262</v>
      </c>
      <c r="C240" s="306">
        <v>389</v>
      </c>
      <c r="D240" s="309" t="s">
        <v>30</v>
      </c>
      <c r="E240" s="306">
        <v>14</v>
      </c>
      <c r="F240" s="306">
        <v>44</v>
      </c>
      <c r="G240" s="306">
        <v>14</v>
      </c>
      <c r="H240" s="306">
        <v>44</v>
      </c>
      <c r="I240" s="306">
        <v>13</v>
      </c>
      <c r="J240" s="306">
        <v>41</v>
      </c>
      <c r="K240" s="306">
        <v>12</v>
      </c>
      <c r="L240" s="306">
        <v>38</v>
      </c>
      <c r="M240" s="306">
        <v>6</v>
      </c>
      <c r="N240" s="306">
        <v>0</v>
      </c>
      <c r="O240" s="306">
        <v>5</v>
      </c>
      <c r="P240" s="306"/>
      <c r="Q240" s="306" t="s">
        <v>20</v>
      </c>
      <c r="R240" s="306" t="s">
        <v>177</v>
      </c>
      <c r="S240" s="306" t="s">
        <v>178</v>
      </c>
      <c r="T240" s="306" t="s">
        <v>178</v>
      </c>
      <c r="U240" s="306" t="s">
        <v>181</v>
      </c>
      <c r="V240" s="309"/>
      <c r="W240" s="310">
        <v>1.8343496588599999E-2</v>
      </c>
      <c r="X240" s="345"/>
      <c r="Y240" s="318"/>
      <c r="Z240" s="318"/>
      <c r="AA240" s="327"/>
      <c r="AB240" s="322" t="s">
        <v>22</v>
      </c>
      <c r="AC240" s="438" t="s">
        <v>22</v>
      </c>
      <c r="AD240" s="322" t="s">
        <v>22</v>
      </c>
      <c r="AE240" s="306">
        <v>30</v>
      </c>
      <c r="AF240" s="306">
        <v>26</v>
      </c>
      <c r="AG240" s="282" t="s">
        <v>22</v>
      </c>
      <c r="AH240" s="306">
        <v>5</v>
      </c>
    </row>
    <row r="241" spans="1:34" s="380" customFormat="1" ht="27" x14ac:dyDescent="0.2">
      <c r="A241" s="307" t="s">
        <v>346</v>
      </c>
      <c r="B241" s="309" t="s">
        <v>262</v>
      </c>
      <c r="C241" s="306">
        <v>390</v>
      </c>
      <c r="D241" s="309" t="s">
        <v>30</v>
      </c>
      <c r="E241" s="306">
        <v>15</v>
      </c>
      <c r="F241" s="306">
        <v>47</v>
      </c>
      <c r="G241" s="306">
        <v>15</v>
      </c>
      <c r="H241" s="306">
        <v>47</v>
      </c>
      <c r="I241" s="306">
        <v>13</v>
      </c>
      <c r="J241" s="306">
        <v>41</v>
      </c>
      <c r="K241" s="306">
        <v>12</v>
      </c>
      <c r="L241" s="306">
        <v>38</v>
      </c>
      <c r="M241" s="306">
        <v>6</v>
      </c>
      <c r="N241" s="306">
        <v>0</v>
      </c>
      <c r="O241" s="306">
        <v>6</v>
      </c>
      <c r="P241" s="306"/>
      <c r="Q241" s="306" t="s">
        <v>21</v>
      </c>
      <c r="R241" s="306" t="s">
        <v>177</v>
      </c>
      <c r="S241" s="306" t="s">
        <v>178</v>
      </c>
      <c r="T241" s="306" t="s">
        <v>178</v>
      </c>
      <c r="U241" s="306" t="s">
        <v>181</v>
      </c>
      <c r="V241" s="309"/>
      <c r="W241" s="310">
        <v>2.1091423555299998E-2</v>
      </c>
      <c r="X241" s="345"/>
      <c r="Y241" s="318"/>
      <c r="Z241" s="318"/>
      <c r="AA241" s="327"/>
      <c r="AB241" s="322" t="s">
        <v>22</v>
      </c>
      <c r="AC241" s="438" t="s">
        <v>22</v>
      </c>
      <c r="AD241" s="322" t="s">
        <v>22</v>
      </c>
      <c r="AE241" s="306">
        <v>36</v>
      </c>
      <c r="AF241" s="306">
        <v>28</v>
      </c>
      <c r="AG241" s="282" t="s">
        <v>22</v>
      </c>
      <c r="AH241" s="306">
        <v>5</v>
      </c>
    </row>
    <row r="242" spans="1:34" s="380" customFormat="1" ht="27" x14ac:dyDescent="0.2">
      <c r="A242" s="307" t="s">
        <v>346</v>
      </c>
      <c r="B242" s="309" t="s">
        <v>262</v>
      </c>
      <c r="C242" s="306">
        <v>391</v>
      </c>
      <c r="D242" s="309" t="s">
        <v>30</v>
      </c>
      <c r="E242" s="306">
        <v>20</v>
      </c>
      <c r="F242" s="306">
        <v>63</v>
      </c>
      <c r="G242" s="306">
        <v>12</v>
      </c>
      <c r="H242" s="306">
        <v>38</v>
      </c>
      <c r="I242" s="306">
        <v>10</v>
      </c>
      <c r="J242" s="306">
        <v>31</v>
      </c>
      <c r="K242" s="306">
        <v>8</v>
      </c>
      <c r="L242" s="306">
        <v>25</v>
      </c>
      <c r="M242" s="306">
        <v>6</v>
      </c>
      <c r="N242" s="306">
        <v>0</v>
      </c>
      <c r="O242" s="306">
        <v>6</v>
      </c>
      <c r="P242" s="306"/>
      <c r="Q242" s="306" t="s">
        <v>21</v>
      </c>
      <c r="R242" s="306" t="s">
        <v>177</v>
      </c>
      <c r="S242" s="306" t="s">
        <v>178</v>
      </c>
      <c r="T242" s="306" t="s">
        <v>178</v>
      </c>
      <c r="U242" s="306" t="s">
        <v>181</v>
      </c>
      <c r="V242" s="309"/>
      <c r="W242" s="310">
        <v>3.7634114112899998E-2</v>
      </c>
      <c r="X242" s="345"/>
      <c r="Y242" s="318"/>
      <c r="Z242" s="318"/>
      <c r="AA242" s="327"/>
      <c r="AB242" s="322" t="s">
        <v>22</v>
      </c>
      <c r="AC242" s="438" t="s">
        <v>22</v>
      </c>
      <c r="AD242" s="322" t="s">
        <v>22</v>
      </c>
      <c r="AE242" s="306">
        <v>36</v>
      </c>
      <c r="AF242" s="306">
        <v>30</v>
      </c>
      <c r="AG242" s="282" t="s">
        <v>22</v>
      </c>
      <c r="AH242" s="306">
        <v>5</v>
      </c>
    </row>
    <row r="243" spans="1:34" s="380" customFormat="1" ht="27" x14ac:dyDescent="0.2">
      <c r="A243" s="307" t="s">
        <v>346</v>
      </c>
      <c r="B243" s="309" t="s">
        <v>262</v>
      </c>
      <c r="C243" s="306">
        <v>392</v>
      </c>
      <c r="D243" s="309" t="s">
        <v>30</v>
      </c>
      <c r="E243" s="306">
        <v>9</v>
      </c>
      <c r="F243" s="306">
        <v>28</v>
      </c>
      <c r="G243" s="306">
        <v>7</v>
      </c>
      <c r="H243" s="306">
        <v>22</v>
      </c>
      <c r="I243" s="306"/>
      <c r="J243" s="306"/>
      <c r="K243" s="306"/>
      <c r="L243" s="306"/>
      <c r="M243" s="306">
        <v>5</v>
      </c>
      <c r="N243" s="306">
        <v>0</v>
      </c>
      <c r="O243" s="306">
        <v>4</v>
      </c>
      <c r="P243" s="306"/>
      <c r="Q243" s="306" t="s">
        <v>21</v>
      </c>
      <c r="R243" s="306" t="s">
        <v>177</v>
      </c>
      <c r="S243" s="306" t="s">
        <v>178</v>
      </c>
      <c r="T243" s="306" t="s">
        <v>178</v>
      </c>
      <c r="U243" s="306" t="s">
        <v>178</v>
      </c>
      <c r="V243" s="309" t="s">
        <v>353</v>
      </c>
      <c r="W243" s="310"/>
      <c r="X243" s="345" t="s">
        <v>224</v>
      </c>
      <c r="Y243" s="318" t="s">
        <v>180</v>
      </c>
      <c r="Z243" s="318" t="s">
        <v>181</v>
      </c>
      <c r="AA243" s="327"/>
      <c r="AB243" s="457"/>
      <c r="AC243" s="458"/>
      <c r="AD243" s="322">
        <f t="shared" si="3"/>
        <v>0</v>
      </c>
      <c r="AE243" s="306">
        <v>20</v>
      </c>
      <c r="AF243" s="306">
        <v>15</v>
      </c>
      <c r="AG243" s="379" t="s">
        <v>22</v>
      </c>
      <c r="AH243" s="306">
        <v>4</v>
      </c>
    </row>
    <row r="244" spans="1:34" s="380" customFormat="1" ht="27" x14ac:dyDescent="0.2">
      <c r="A244" s="307" t="s">
        <v>346</v>
      </c>
      <c r="B244" s="309" t="s">
        <v>262</v>
      </c>
      <c r="C244" s="306">
        <v>393</v>
      </c>
      <c r="D244" s="309" t="s">
        <v>30</v>
      </c>
      <c r="E244" s="306">
        <v>21</v>
      </c>
      <c r="F244" s="306">
        <v>66</v>
      </c>
      <c r="G244" s="306"/>
      <c r="H244" s="306"/>
      <c r="I244" s="306"/>
      <c r="J244" s="306"/>
      <c r="K244" s="306"/>
      <c r="L244" s="306"/>
      <c r="M244" s="306">
        <v>7</v>
      </c>
      <c r="N244" s="306">
        <v>0</v>
      </c>
      <c r="O244" s="306">
        <v>9</v>
      </c>
      <c r="P244" s="306"/>
      <c r="Q244" s="306" t="s">
        <v>20</v>
      </c>
      <c r="R244" s="306" t="s">
        <v>177</v>
      </c>
      <c r="S244" s="306" t="s">
        <v>178</v>
      </c>
      <c r="T244" s="306" t="s">
        <v>178</v>
      </c>
      <c r="U244" s="306" t="s">
        <v>178</v>
      </c>
      <c r="V244" s="309"/>
      <c r="W244" s="310">
        <v>4.84150113645E-2</v>
      </c>
      <c r="X244" s="345"/>
      <c r="Y244" s="318"/>
      <c r="Z244" s="318"/>
      <c r="AA244" s="327"/>
      <c r="AB244" s="322" t="s">
        <v>22</v>
      </c>
      <c r="AC244" s="438" t="s">
        <v>22</v>
      </c>
      <c r="AD244" s="322" t="s">
        <v>22</v>
      </c>
      <c r="AE244" s="306">
        <v>63</v>
      </c>
      <c r="AF244" s="306">
        <v>29</v>
      </c>
      <c r="AG244" s="282" t="s">
        <v>22</v>
      </c>
      <c r="AH244" s="306">
        <v>4</v>
      </c>
    </row>
    <row r="245" spans="1:34" s="380" customFormat="1" ht="27" x14ac:dyDescent="0.2">
      <c r="A245" s="307" t="s">
        <v>346</v>
      </c>
      <c r="B245" s="309" t="s">
        <v>262</v>
      </c>
      <c r="C245" s="306">
        <v>394</v>
      </c>
      <c r="D245" s="309" t="s">
        <v>30</v>
      </c>
      <c r="E245" s="306">
        <v>9</v>
      </c>
      <c r="F245" s="306">
        <v>28</v>
      </c>
      <c r="G245" s="306">
        <v>9</v>
      </c>
      <c r="H245" s="306">
        <v>28</v>
      </c>
      <c r="I245" s="306">
        <v>8</v>
      </c>
      <c r="J245" s="306">
        <v>25</v>
      </c>
      <c r="K245" s="306">
        <v>8</v>
      </c>
      <c r="L245" s="306">
        <v>25</v>
      </c>
      <c r="M245" s="306">
        <v>6</v>
      </c>
      <c r="N245" s="306">
        <v>0</v>
      </c>
      <c r="O245" s="306">
        <v>4</v>
      </c>
      <c r="P245" s="306"/>
      <c r="Q245" s="306" t="s">
        <v>21</v>
      </c>
      <c r="R245" s="306" t="s">
        <v>177</v>
      </c>
      <c r="S245" s="306" t="s">
        <v>178</v>
      </c>
      <c r="T245" s="306" t="s">
        <v>178</v>
      </c>
      <c r="U245" s="306" t="s">
        <v>178</v>
      </c>
      <c r="V245" s="309"/>
      <c r="W245" s="310"/>
      <c r="X245" s="345"/>
      <c r="Y245" s="318"/>
      <c r="Z245" s="318"/>
      <c r="AA245" s="327"/>
      <c r="AB245" s="322" t="s">
        <v>22</v>
      </c>
      <c r="AC245" s="438" t="s">
        <v>22</v>
      </c>
      <c r="AD245" s="322" t="s">
        <v>22</v>
      </c>
      <c r="AE245" s="306">
        <v>24</v>
      </c>
      <c r="AF245" s="306">
        <v>17</v>
      </c>
      <c r="AG245" s="282" t="s">
        <v>22</v>
      </c>
      <c r="AH245" s="306">
        <v>4</v>
      </c>
    </row>
    <row r="246" spans="1:34" s="380" customFormat="1" ht="27" x14ac:dyDescent="0.2">
      <c r="A246" s="307" t="s">
        <v>346</v>
      </c>
      <c r="B246" s="309" t="s">
        <v>262</v>
      </c>
      <c r="C246" s="306">
        <v>396</v>
      </c>
      <c r="D246" s="309" t="s">
        <v>245</v>
      </c>
      <c r="E246" s="306">
        <v>5</v>
      </c>
      <c r="F246" s="306">
        <v>16</v>
      </c>
      <c r="G246" s="306"/>
      <c r="H246" s="306"/>
      <c r="I246" s="306"/>
      <c r="J246" s="306"/>
      <c r="K246" s="306"/>
      <c r="L246" s="306"/>
      <c r="M246" s="306">
        <v>4</v>
      </c>
      <c r="N246" s="306">
        <v>2</v>
      </c>
      <c r="O246" s="306">
        <v>3</v>
      </c>
      <c r="P246" s="306"/>
      <c r="Q246" s="306" t="s">
        <v>181</v>
      </c>
      <c r="R246" s="306" t="s">
        <v>177</v>
      </c>
      <c r="S246" s="306" t="s">
        <v>178</v>
      </c>
      <c r="T246" s="306" t="s">
        <v>178</v>
      </c>
      <c r="U246" s="306" t="s">
        <v>178</v>
      </c>
      <c r="V246" s="309" t="s">
        <v>353</v>
      </c>
      <c r="W246" s="310"/>
      <c r="X246" s="345" t="s">
        <v>182</v>
      </c>
      <c r="Y246" s="318" t="s">
        <v>21</v>
      </c>
      <c r="Z246" s="318" t="s">
        <v>181</v>
      </c>
      <c r="AA246" s="327"/>
      <c r="AB246" s="457"/>
      <c r="AC246" s="458"/>
      <c r="AD246" s="322">
        <f t="shared" si="3"/>
        <v>0</v>
      </c>
      <c r="AE246" s="306">
        <v>12</v>
      </c>
      <c r="AF246" s="306">
        <v>7</v>
      </c>
      <c r="AG246" s="381" t="s">
        <v>22</v>
      </c>
      <c r="AH246" s="306">
        <v>4</v>
      </c>
    </row>
    <row r="247" spans="1:34" s="380" customFormat="1" ht="27" x14ac:dyDescent="0.2">
      <c r="A247" s="307" t="s">
        <v>346</v>
      </c>
      <c r="B247" s="309" t="s">
        <v>262</v>
      </c>
      <c r="C247" s="306">
        <v>399</v>
      </c>
      <c r="D247" s="309" t="s">
        <v>23</v>
      </c>
      <c r="E247" s="306">
        <v>7</v>
      </c>
      <c r="F247" s="306">
        <v>22</v>
      </c>
      <c r="G247" s="306"/>
      <c r="H247" s="306"/>
      <c r="I247" s="306"/>
      <c r="J247" s="306"/>
      <c r="K247" s="306"/>
      <c r="L247" s="306"/>
      <c r="M247" s="306">
        <v>4</v>
      </c>
      <c r="N247" s="306">
        <v>0</v>
      </c>
      <c r="O247" s="306">
        <v>2</v>
      </c>
      <c r="P247" s="306"/>
      <c r="Q247" s="306" t="s">
        <v>178</v>
      </c>
      <c r="R247" s="306" t="s">
        <v>177</v>
      </c>
      <c r="S247" s="306" t="s">
        <v>178</v>
      </c>
      <c r="T247" s="306" t="s">
        <v>178</v>
      </c>
      <c r="U247" s="306" t="s">
        <v>178</v>
      </c>
      <c r="V247" s="309"/>
      <c r="W247" s="310"/>
      <c r="X247" s="345"/>
      <c r="Y247" s="318"/>
      <c r="Z247" s="318"/>
      <c r="AA247" s="327"/>
      <c r="AB247" s="322" t="s">
        <v>22</v>
      </c>
      <c r="AC247" s="438" t="s">
        <v>22</v>
      </c>
      <c r="AD247" s="322" t="s">
        <v>22</v>
      </c>
      <c r="AE247" s="306">
        <v>8</v>
      </c>
      <c r="AF247" s="306">
        <v>10</v>
      </c>
      <c r="AG247" s="282" t="s">
        <v>22</v>
      </c>
      <c r="AH247" s="306">
        <v>4</v>
      </c>
    </row>
    <row r="248" spans="1:34" s="380" customFormat="1" ht="27" x14ac:dyDescent="0.2">
      <c r="A248" s="307" t="s">
        <v>346</v>
      </c>
      <c r="B248" s="309" t="s">
        <v>262</v>
      </c>
      <c r="C248" s="306">
        <v>400</v>
      </c>
      <c r="D248" s="309" t="s">
        <v>23</v>
      </c>
      <c r="E248" s="306">
        <v>6</v>
      </c>
      <c r="F248" s="306">
        <v>19</v>
      </c>
      <c r="G248" s="306"/>
      <c r="H248" s="306"/>
      <c r="I248" s="306"/>
      <c r="J248" s="306"/>
      <c r="K248" s="306"/>
      <c r="L248" s="306"/>
      <c r="M248" s="306">
        <v>4</v>
      </c>
      <c r="N248" s="306">
        <v>0</v>
      </c>
      <c r="O248" s="306">
        <v>2</v>
      </c>
      <c r="P248" s="306"/>
      <c r="Q248" s="306" t="s">
        <v>178</v>
      </c>
      <c r="R248" s="306" t="s">
        <v>177</v>
      </c>
      <c r="S248" s="306" t="s">
        <v>178</v>
      </c>
      <c r="T248" s="306" t="s">
        <v>178</v>
      </c>
      <c r="U248" s="306" t="s">
        <v>178</v>
      </c>
      <c r="V248" s="309"/>
      <c r="W248" s="310"/>
      <c r="X248" s="345"/>
      <c r="Y248" s="318"/>
      <c r="Z248" s="318"/>
      <c r="AA248" s="327"/>
      <c r="AB248" s="322" t="s">
        <v>22</v>
      </c>
      <c r="AC248" s="438" t="s">
        <v>22</v>
      </c>
      <c r="AD248" s="322" t="s">
        <v>22</v>
      </c>
      <c r="AE248" s="306">
        <v>8</v>
      </c>
      <c r="AF248" s="306">
        <v>9</v>
      </c>
      <c r="AG248" s="282" t="s">
        <v>22</v>
      </c>
      <c r="AH248" s="306">
        <v>4</v>
      </c>
    </row>
    <row r="249" spans="1:34" s="380" customFormat="1" ht="27" x14ac:dyDescent="0.2">
      <c r="A249" s="307" t="s">
        <v>346</v>
      </c>
      <c r="B249" s="309" t="s">
        <v>262</v>
      </c>
      <c r="C249" s="306">
        <v>449</v>
      </c>
      <c r="D249" s="309" t="s">
        <v>297</v>
      </c>
      <c r="E249" s="306">
        <v>3</v>
      </c>
      <c r="F249" s="306">
        <v>9</v>
      </c>
      <c r="G249" s="306"/>
      <c r="H249" s="306"/>
      <c r="I249" s="306"/>
      <c r="J249" s="306"/>
      <c r="K249" s="306"/>
      <c r="L249" s="306"/>
      <c r="M249" s="306">
        <v>3</v>
      </c>
      <c r="N249" s="306">
        <v>2</v>
      </c>
      <c r="O249" s="306">
        <v>1</v>
      </c>
      <c r="P249" s="306"/>
      <c r="Q249" s="306" t="s">
        <v>178</v>
      </c>
      <c r="R249" s="306" t="s">
        <v>177</v>
      </c>
      <c r="S249" s="306" t="s">
        <v>178</v>
      </c>
      <c r="T249" s="306" t="s">
        <v>178</v>
      </c>
      <c r="U249" s="306" t="s">
        <v>178</v>
      </c>
      <c r="V249" s="309" t="s">
        <v>353</v>
      </c>
      <c r="W249" s="310"/>
      <c r="X249" s="345" t="s">
        <v>182</v>
      </c>
      <c r="Y249" s="318" t="s">
        <v>21</v>
      </c>
      <c r="Z249" s="318" t="s">
        <v>181</v>
      </c>
      <c r="AA249" s="327"/>
      <c r="AB249" s="457"/>
      <c r="AC249" s="458"/>
      <c r="AD249" s="322">
        <f t="shared" si="3"/>
        <v>0</v>
      </c>
      <c r="AE249" s="306">
        <v>3</v>
      </c>
      <c r="AF249" s="306">
        <v>4</v>
      </c>
      <c r="AG249" s="381" t="s">
        <v>22</v>
      </c>
      <c r="AH249" s="306">
        <v>4</v>
      </c>
    </row>
    <row r="250" spans="1:34" s="380" customFormat="1" ht="27" x14ac:dyDescent="0.2">
      <c r="A250" s="307" t="s">
        <v>346</v>
      </c>
      <c r="B250" s="309" t="s">
        <v>262</v>
      </c>
      <c r="C250" s="306">
        <v>450</v>
      </c>
      <c r="D250" s="309" t="s">
        <v>297</v>
      </c>
      <c r="E250" s="306">
        <v>4</v>
      </c>
      <c r="F250" s="306">
        <v>13</v>
      </c>
      <c r="G250" s="306"/>
      <c r="H250" s="306"/>
      <c r="I250" s="306"/>
      <c r="J250" s="306"/>
      <c r="K250" s="306"/>
      <c r="L250" s="306"/>
      <c r="M250" s="306">
        <v>4</v>
      </c>
      <c r="N250" s="306">
        <v>2</v>
      </c>
      <c r="O250" s="306">
        <v>1</v>
      </c>
      <c r="P250" s="306"/>
      <c r="Q250" s="306" t="s">
        <v>178</v>
      </c>
      <c r="R250" s="306" t="s">
        <v>177</v>
      </c>
      <c r="S250" s="306" t="s">
        <v>178</v>
      </c>
      <c r="T250" s="306" t="s">
        <v>178</v>
      </c>
      <c r="U250" s="306" t="s">
        <v>178</v>
      </c>
      <c r="V250" s="309" t="s">
        <v>353</v>
      </c>
      <c r="W250" s="310"/>
      <c r="X250" s="345" t="s">
        <v>182</v>
      </c>
      <c r="Y250" s="318" t="s">
        <v>21</v>
      </c>
      <c r="Z250" s="318" t="s">
        <v>181</v>
      </c>
      <c r="AA250" s="327"/>
      <c r="AB250" s="457"/>
      <c r="AC250" s="458"/>
      <c r="AD250" s="322">
        <f t="shared" si="3"/>
        <v>0</v>
      </c>
      <c r="AE250" s="306">
        <v>4</v>
      </c>
      <c r="AF250" s="306">
        <v>6</v>
      </c>
      <c r="AG250" s="379" t="s">
        <v>22</v>
      </c>
      <c r="AH250" s="306">
        <v>4</v>
      </c>
    </row>
    <row r="251" spans="1:34" s="380" customFormat="1" ht="27" x14ac:dyDescent="0.2">
      <c r="A251" s="307" t="s">
        <v>346</v>
      </c>
      <c r="B251" s="309" t="s">
        <v>262</v>
      </c>
      <c r="C251" s="306">
        <v>451</v>
      </c>
      <c r="D251" s="309" t="s">
        <v>297</v>
      </c>
      <c r="E251" s="306">
        <v>5</v>
      </c>
      <c r="F251" s="306">
        <v>16</v>
      </c>
      <c r="G251" s="306"/>
      <c r="H251" s="306"/>
      <c r="I251" s="306"/>
      <c r="J251" s="306"/>
      <c r="K251" s="306"/>
      <c r="L251" s="306"/>
      <c r="M251" s="306">
        <v>3</v>
      </c>
      <c r="N251" s="306">
        <v>2</v>
      </c>
      <c r="O251" s="306">
        <v>1</v>
      </c>
      <c r="P251" s="306"/>
      <c r="Q251" s="306" t="s">
        <v>178</v>
      </c>
      <c r="R251" s="306" t="s">
        <v>177</v>
      </c>
      <c r="S251" s="306" t="s">
        <v>178</v>
      </c>
      <c r="T251" s="306" t="s">
        <v>178</v>
      </c>
      <c r="U251" s="306" t="s">
        <v>178</v>
      </c>
      <c r="V251" s="309" t="s">
        <v>353</v>
      </c>
      <c r="W251" s="310"/>
      <c r="X251" s="345" t="s">
        <v>182</v>
      </c>
      <c r="Y251" s="318" t="s">
        <v>21</v>
      </c>
      <c r="Z251" s="318" t="s">
        <v>181</v>
      </c>
      <c r="AA251" s="327"/>
      <c r="AB251" s="457"/>
      <c r="AC251" s="458"/>
      <c r="AD251" s="322">
        <f t="shared" si="3"/>
        <v>0</v>
      </c>
      <c r="AE251" s="306">
        <v>3</v>
      </c>
      <c r="AF251" s="306">
        <v>7</v>
      </c>
      <c r="AG251" s="379" t="s">
        <v>22</v>
      </c>
      <c r="AH251" s="306">
        <v>4</v>
      </c>
    </row>
    <row r="252" spans="1:34" s="380" customFormat="1" ht="13.5" x14ac:dyDescent="0.2">
      <c r="A252" s="512" t="s">
        <v>346</v>
      </c>
      <c r="B252" s="504" t="s">
        <v>262</v>
      </c>
      <c r="C252" s="500">
        <v>455</v>
      </c>
      <c r="D252" s="504" t="s">
        <v>155</v>
      </c>
      <c r="E252" s="500">
        <v>75</v>
      </c>
      <c r="F252" s="500">
        <v>236</v>
      </c>
      <c r="G252" s="500"/>
      <c r="H252" s="500"/>
      <c r="I252" s="500"/>
      <c r="J252" s="500"/>
      <c r="K252" s="500"/>
      <c r="L252" s="500"/>
      <c r="M252" s="500">
        <v>23</v>
      </c>
      <c r="N252" s="500">
        <v>7</v>
      </c>
      <c r="O252" s="500">
        <v>16</v>
      </c>
      <c r="P252" s="500"/>
      <c r="Q252" s="500" t="s">
        <v>20</v>
      </c>
      <c r="R252" s="500" t="s">
        <v>177</v>
      </c>
      <c r="S252" s="500" t="s">
        <v>181</v>
      </c>
      <c r="T252" s="500" t="s">
        <v>21</v>
      </c>
      <c r="U252" s="500" t="s">
        <v>21</v>
      </c>
      <c r="V252" s="504" t="s">
        <v>298</v>
      </c>
      <c r="W252" s="506">
        <v>2.0470755230800002</v>
      </c>
      <c r="X252" s="345" t="s">
        <v>179</v>
      </c>
      <c r="Y252" s="318" t="s">
        <v>186</v>
      </c>
      <c r="Z252" s="318" t="s">
        <v>178</v>
      </c>
      <c r="AA252" s="327"/>
      <c r="AB252" s="457"/>
      <c r="AC252" s="458"/>
      <c r="AD252" s="322">
        <f t="shared" si="3"/>
        <v>0</v>
      </c>
      <c r="AE252" s="500">
        <v>368</v>
      </c>
      <c r="AF252" s="500">
        <v>103</v>
      </c>
      <c r="AG252" s="530" t="s">
        <v>22</v>
      </c>
      <c r="AH252" s="500">
        <v>9</v>
      </c>
    </row>
    <row r="253" spans="1:34" s="380" customFormat="1" ht="40.5" x14ac:dyDescent="0.2">
      <c r="A253" s="511"/>
      <c r="B253" s="504"/>
      <c r="C253" s="500"/>
      <c r="D253" s="504"/>
      <c r="E253" s="500"/>
      <c r="F253" s="500"/>
      <c r="G253" s="500"/>
      <c r="H253" s="500"/>
      <c r="I253" s="500"/>
      <c r="J253" s="500"/>
      <c r="K253" s="500"/>
      <c r="L253" s="500"/>
      <c r="M253" s="500"/>
      <c r="N253" s="500"/>
      <c r="O253" s="500"/>
      <c r="P253" s="500"/>
      <c r="Q253" s="500"/>
      <c r="R253" s="500"/>
      <c r="S253" s="500"/>
      <c r="T253" s="500"/>
      <c r="U253" s="500"/>
      <c r="V253" s="504"/>
      <c r="W253" s="506"/>
      <c r="X253" s="345" t="s">
        <v>217</v>
      </c>
      <c r="Y253" s="318" t="s">
        <v>186</v>
      </c>
      <c r="Z253" s="318" t="s">
        <v>178</v>
      </c>
      <c r="AA253" s="327" t="s">
        <v>200</v>
      </c>
      <c r="AB253" s="457"/>
      <c r="AC253" s="458"/>
      <c r="AD253" s="365">
        <f t="shared" si="3"/>
        <v>0</v>
      </c>
      <c r="AE253" s="500"/>
      <c r="AF253" s="500"/>
      <c r="AG253" s="531"/>
      <c r="AH253" s="500"/>
    </row>
    <row r="254" spans="1:34" s="380" customFormat="1" ht="24" x14ac:dyDescent="0.2">
      <c r="A254" s="511"/>
      <c r="B254" s="504"/>
      <c r="C254" s="500"/>
      <c r="D254" s="504"/>
      <c r="E254" s="500"/>
      <c r="F254" s="500"/>
      <c r="G254" s="500"/>
      <c r="H254" s="500"/>
      <c r="I254" s="500"/>
      <c r="J254" s="500"/>
      <c r="K254" s="500"/>
      <c r="L254" s="500"/>
      <c r="M254" s="500"/>
      <c r="N254" s="500"/>
      <c r="O254" s="500"/>
      <c r="P254" s="500"/>
      <c r="Q254" s="500"/>
      <c r="R254" s="500"/>
      <c r="S254" s="500"/>
      <c r="T254" s="500"/>
      <c r="U254" s="500"/>
      <c r="V254" s="504"/>
      <c r="W254" s="506"/>
      <c r="X254" s="345" t="s">
        <v>196</v>
      </c>
      <c r="Y254" s="318" t="s">
        <v>186</v>
      </c>
      <c r="Z254" s="318" t="s">
        <v>178</v>
      </c>
      <c r="AA254" s="327"/>
      <c r="AB254" s="457"/>
      <c r="AC254" s="458"/>
      <c r="AD254" s="322">
        <f t="shared" si="3"/>
        <v>0</v>
      </c>
      <c r="AE254" s="500"/>
      <c r="AF254" s="500"/>
      <c r="AG254" s="532"/>
      <c r="AH254" s="500"/>
    </row>
    <row r="255" spans="1:34" s="380" customFormat="1" ht="13.5" x14ac:dyDescent="0.2">
      <c r="A255" s="512" t="s">
        <v>346</v>
      </c>
      <c r="B255" s="504" t="s">
        <v>262</v>
      </c>
      <c r="C255" s="500">
        <v>456</v>
      </c>
      <c r="D255" s="504" t="s">
        <v>155</v>
      </c>
      <c r="E255" s="500">
        <v>56</v>
      </c>
      <c r="F255" s="500">
        <v>176</v>
      </c>
      <c r="G255" s="500"/>
      <c r="H255" s="500"/>
      <c r="I255" s="500"/>
      <c r="J255" s="500"/>
      <c r="K255" s="500"/>
      <c r="L255" s="500"/>
      <c r="M255" s="500">
        <v>19</v>
      </c>
      <c r="N255" s="500">
        <v>5</v>
      </c>
      <c r="O255" s="500">
        <v>12</v>
      </c>
      <c r="P255" s="500"/>
      <c r="Q255" s="500" t="s">
        <v>20</v>
      </c>
      <c r="R255" s="500" t="s">
        <v>210</v>
      </c>
      <c r="S255" s="500" t="s">
        <v>181</v>
      </c>
      <c r="T255" s="500" t="s">
        <v>21</v>
      </c>
      <c r="U255" s="500" t="s">
        <v>20</v>
      </c>
      <c r="V255" s="504" t="s">
        <v>299</v>
      </c>
      <c r="W255" s="506">
        <v>0.93503733372300002</v>
      </c>
      <c r="X255" s="345" t="s">
        <v>228</v>
      </c>
      <c r="Y255" s="318" t="s">
        <v>186</v>
      </c>
      <c r="Z255" s="318" t="s">
        <v>178</v>
      </c>
      <c r="AA255" s="327"/>
      <c r="AB255" s="457"/>
      <c r="AC255" s="458"/>
      <c r="AD255" s="322">
        <f t="shared" si="3"/>
        <v>0</v>
      </c>
      <c r="AE255" s="500">
        <v>228</v>
      </c>
      <c r="AF255" s="500">
        <v>77</v>
      </c>
      <c r="AG255" s="530" t="s">
        <v>22</v>
      </c>
      <c r="AH255" s="500">
        <v>11</v>
      </c>
    </row>
    <row r="256" spans="1:34" s="380" customFormat="1" ht="40.5" x14ac:dyDescent="0.2">
      <c r="A256" s="511"/>
      <c r="B256" s="504"/>
      <c r="C256" s="500"/>
      <c r="D256" s="504"/>
      <c r="E256" s="500"/>
      <c r="F256" s="500"/>
      <c r="G256" s="500"/>
      <c r="H256" s="500"/>
      <c r="I256" s="500"/>
      <c r="J256" s="500"/>
      <c r="K256" s="500"/>
      <c r="L256" s="500"/>
      <c r="M256" s="500"/>
      <c r="N256" s="500"/>
      <c r="O256" s="500"/>
      <c r="P256" s="500"/>
      <c r="Q256" s="500"/>
      <c r="R256" s="500"/>
      <c r="S256" s="500"/>
      <c r="T256" s="500"/>
      <c r="U256" s="500"/>
      <c r="V256" s="504"/>
      <c r="W256" s="506"/>
      <c r="X256" s="345" t="s">
        <v>217</v>
      </c>
      <c r="Y256" s="318" t="s">
        <v>186</v>
      </c>
      <c r="Z256" s="318" t="s">
        <v>178</v>
      </c>
      <c r="AA256" s="327" t="s">
        <v>200</v>
      </c>
      <c r="AB256" s="457"/>
      <c r="AC256" s="458"/>
      <c r="AD256" s="365">
        <f t="shared" si="3"/>
        <v>0</v>
      </c>
      <c r="AE256" s="500"/>
      <c r="AF256" s="500"/>
      <c r="AG256" s="531"/>
      <c r="AH256" s="500"/>
    </row>
    <row r="257" spans="1:34" s="380" customFormat="1" ht="24" x14ac:dyDescent="0.2">
      <c r="A257" s="511"/>
      <c r="B257" s="504"/>
      <c r="C257" s="500"/>
      <c r="D257" s="504"/>
      <c r="E257" s="500"/>
      <c r="F257" s="500"/>
      <c r="G257" s="500"/>
      <c r="H257" s="500"/>
      <c r="I257" s="500"/>
      <c r="J257" s="500"/>
      <c r="K257" s="500"/>
      <c r="L257" s="500"/>
      <c r="M257" s="500"/>
      <c r="N257" s="500"/>
      <c r="O257" s="500"/>
      <c r="P257" s="500"/>
      <c r="Q257" s="500"/>
      <c r="R257" s="500"/>
      <c r="S257" s="500"/>
      <c r="T257" s="500"/>
      <c r="U257" s="500"/>
      <c r="V257" s="504"/>
      <c r="W257" s="506"/>
      <c r="X257" s="345" t="s">
        <v>196</v>
      </c>
      <c r="Y257" s="318" t="s">
        <v>186</v>
      </c>
      <c r="Z257" s="318" t="s">
        <v>178</v>
      </c>
      <c r="AA257" s="327"/>
      <c r="AB257" s="457"/>
      <c r="AC257" s="458"/>
      <c r="AD257" s="322">
        <f t="shared" si="3"/>
        <v>0</v>
      </c>
      <c r="AE257" s="500"/>
      <c r="AF257" s="500"/>
      <c r="AG257" s="532"/>
      <c r="AH257" s="500"/>
    </row>
    <row r="258" spans="1:34" s="380" customFormat="1" ht="13.5" x14ac:dyDescent="0.2">
      <c r="A258" s="512" t="s">
        <v>346</v>
      </c>
      <c r="B258" s="504" t="s">
        <v>262</v>
      </c>
      <c r="C258" s="500">
        <v>457</v>
      </c>
      <c r="D258" s="504" t="s">
        <v>155</v>
      </c>
      <c r="E258" s="500">
        <v>56</v>
      </c>
      <c r="F258" s="500">
        <v>176</v>
      </c>
      <c r="G258" s="500"/>
      <c r="H258" s="500"/>
      <c r="I258" s="500"/>
      <c r="J258" s="500"/>
      <c r="K258" s="500"/>
      <c r="L258" s="500"/>
      <c r="M258" s="500">
        <v>26</v>
      </c>
      <c r="N258" s="500">
        <v>8</v>
      </c>
      <c r="O258" s="500">
        <v>10</v>
      </c>
      <c r="P258" s="500"/>
      <c r="Q258" s="500" t="s">
        <v>20</v>
      </c>
      <c r="R258" s="500" t="s">
        <v>177</v>
      </c>
      <c r="S258" s="500" t="s">
        <v>181</v>
      </c>
      <c r="T258" s="500" t="s">
        <v>21</v>
      </c>
      <c r="U258" s="500" t="s">
        <v>21</v>
      </c>
      <c r="V258" s="504" t="s">
        <v>219</v>
      </c>
      <c r="W258" s="506">
        <v>1.18109978997</v>
      </c>
      <c r="X258" s="345" t="s">
        <v>179</v>
      </c>
      <c r="Y258" s="318" t="s">
        <v>186</v>
      </c>
      <c r="Z258" s="318" t="s">
        <v>178</v>
      </c>
      <c r="AA258" s="327"/>
      <c r="AB258" s="457"/>
      <c r="AC258" s="458"/>
      <c r="AD258" s="322">
        <f t="shared" si="3"/>
        <v>0</v>
      </c>
      <c r="AE258" s="500">
        <v>260</v>
      </c>
      <c r="AF258" s="500">
        <v>77</v>
      </c>
      <c r="AG258" s="530" t="s">
        <v>22</v>
      </c>
      <c r="AH258" s="500">
        <v>9</v>
      </c>
    </row>
    <row r="259" spans="1:34" s="380" customFormat="1" ht="36" x14ac:dyDescent="0.2">
      <c r="A259" s="511"/>
      <c r="B259" s="504"/>
      <c r="C259" s="500"/>
      <c r="D259" s="504"/>
      <c r="E259" s="500"/>
      <c r="F259" s="500"/>
      <c r="G259" s="500"/>
      <c r="H259" s="500"/>
      <c r="I259" s="500"/>
      <c r="J259" s="500"/>
      <c r="K259" s="500"/>
      <c r="L259" s="500"/>
      <c r="M259" s="500"/>
      <c r="N259" s="500"/>
      <c r="O259" s="500"/>
      <c r="P259" s="500"/>
      <c r="Q259" s="500"/>
      <c r="R259" s="500"/>
      <c r="S259" s="500"/>
      <c r="T259" s="500"/>
      <c r="U259" s="500"/>
      <c r="V259" s="504"/>
      <c r="W259" s="506"/>
      <c r="X259" s="345" t="s">
        <v>217</v>
      </c>
      <c r="Y259" s="318" t="s">
        <v>186</v>
      </c>
      <c r="Z259" s="318" t="s">
        <v>178</v>
      </c>
      <c r="AA259" s="327"/>
      <c r="AB259" s="457"/>
      <c r="AC259" s="458"/>
      <c r="AD259" s="365">
        <f t="shared" si="3"/>
        <v>0</v>
      </c>
      <c r="AE259" s="500"/>
      <c r="AF259" s="500"/>
      <c r="AG259" s="532"/>
      <c r="AH259" s="500"/>
    </row>
    <row r="260" spans="1:34" s="380" customFormat="1" ht="13.5" x14ac:dyDescent="0.2">
      <c r="A260" s="512" t="s">
        <v>346</v>
      </c>
      <c r="B260" s="504" t="s">
        <v>262</v>
      </c>
      <c r="C260" s="500">
        <v>458</v>
      </c>
      <c r="D260" s="504" t="s">
        <v>155</v>
      </c>
      <c r="E260" s="500">
        <v>63</v>
      </c>
      <c r="F260" s="500">
        <v>198</v>
      </c>
      <c r="G260" s="500"/>
      <c r="H260" s="500"/>
      <c r="I260" s="500"/>
      <c r="J260" s="500"/>
      <c r="K260" s="500"/>
      <c r="L260" s="500"/>
      <c r="M260" s="500">
        <v>25</v>
      </c>
      <c r="N260" s="500">
        <v>5</v>
      </c>
      <c r="O260" s="500">
        <v>13</v>
      </c>
      <c r="P260" s="500"/>
      <c r="Q260" s="500" t="s">
        <v>20</v>
      </c>
      <c r="R260" s="500" t="s">
        <v>177</v>
      </c>
      <c r="S260" s="500" t="s">
        <v>178</v>
      </c>
      <c r="T260" s="500" t="s">
        <v>21</v>
      </c>
      <c r="U260" s="500" t="s">
        <v>21</v>
      </c>
      <c r="V260" s="504" t="s">
        <v>216</v>
      </c>
      <c r="W260" s="506">
        <v>1.5000239100499999</v>
      </c>
      <c r="X260" s="345" t="s">
        <v>179</v>
      </c>
      <c r="Y260" s="318" t="s">
        <v>186</v>
      </c>
      <c r="Z260" s="318" t="s">
        <v>178</v>
      </c>
      <c r="AA260" s="327"/>
      <c r="AB260" s="457"/>
      <c r="AC260" s="458"/>
      <c r="AD260" s="322">
        <f t="shared" ref="AD260:AD320" si="4">AB260+AC260</f>
        <v>0</v>
      </c>
      <c r="AE260" s="500">
        <v>325</v>
      </c>
      <c r="AF260" s="500">
        <v>86</v>
      </c>
      <c r="AG260" s="530" t="s">
        <v>22</v>
      </c>
      <c r="AH260" s="500">
        <v>8</v>
      </c>
    </row>
    <row r="261" spans="1:34" s="380" customFormat="1" ht="40.5" x14ac:dyDescent="0.2">
      <c r="A261" s="511"/>
      <c r="B261" s="504"/>
      <c r="C261" s="500"/>
      <c r="D261" s="504"/>
      <c r="E261" s="500"/>
      <c r="F261" s="500"/>
      <c r="G261" s="500"/>
      <c r="H261" s="500"/>
      <c r="I261" s="500"/>
      <c r="J261" s="500"/>
      <c r="K261" s="500"/>
      <c r="L261" s="500"/>
      <c r="M261" s="500"/>
      <c r="N261" s="500"/>
      <c r="O261" s="500"/>
      <c r="P261" s="500"/>
      <c r="Q261" s="500"/>
      <c r="R261" s="500"/>
      <c r="S261" s="500"/>
      <c r="T261" s="500"/>
      <c r="U261" s="500"/>
      <c r="V261" s="504"/>
      <c r="W261" s="506"/>
      <c r="X261" s="345" t="s">
        <v>217</v>
      </c>
      <c r="Y261" s="318" t="s">
        <v>186</v>
      </c>
      <c r="Z261" s="318" t="s">
        <v>178</v>
      </c>
      <c r="AA261" s="327" t="s">
        <v>200</v>
      </c>
      <c r="AB261" s="457"/>
      <c r="AC261" s="458"/>
      <c r="AD261" s="365">
        <f t="shared" si="4"/>
        <v>0</v>
      </c>
      <c r="AE261" s="500"/>
      <c r="AF261" s="500"/>
      <c r="AG261" s="531"/>
      <c r="AH261" s="500"/>
    </row>
    <row r="262" spans="1:34" s="380" customFormat="1" ht="24" x14ac:dyDescent="0.2">
      <c r="A262" s="511"/>
      <c r="B262" s="504"/>
      <c r="C262" s="500"/>
      <c r="D262" s="504"/>
      <c r="E262" s="500"/>
      <c r="F262" s="500"/>
      <c r="G262" s="500"/>
      <c r="H262" s="500"/>
      <c r="I262" s="500"/>
      <c r="J262" s="500"/>
      <c r="K262" s="500"/>
      <c r="L262" s="500"/>
      <c r="M262" s="500"/>
      <c r="N262" s="500"/>
      <c r="O262" s="500"/>
      <c r="P262" s="500"/>
      <c r="Q262" s="500"/>
      <c r="R262" s="500"/>
      <c r="S262" s="500"/>
      <c r="T262" s="500"/>
      <c r="U262" s="500"/>
      <c r="V262" s="504"/>
      <c r="W262" s="506"/>
      <c r="X262" s="345" t="s">
        <v>196</v>
      </c>
      <c r="Y262" s="318" t="s">
        <v>186</v>
      </c>
      <c r="Z262" s="318" t="s">
        <v>178</v>
      </c>
      <c r="AA262" s="327"/>
      <c r="AB262" s="457"/>
      <c r="AC262" s="458"/>
      <c r="AD262" s="322">
        <f t="shared" si="4"/>
        <v>0</v>
      </c>
      <c r="AE262" s="500"/>
      <c r="AF262" s="500"/>
      <c r="AG262" s="532"/>
      <c r="AH262" s="500"/>
    </row>
    <row r="263" spans="1:34" s="380" customFormat="1" ht="13.5" x14ac:dyDescent="0.2">
      <c r="A263" s="512" t="s">
        <v>346</v>
      </c>
      <c r="B263" s="504" t="s">
        <v>262</v>
      </c>
      <c r="C263" s="500">
        <v>459</v>
      </c>
      <c r="D263" s="504" t="s">
        <v>155</v>
      </c>
      <c r="E263" s="500">
        <v>63</v>
      </c>
      <c r="F263" s="500">
        <v>198</v>
      </c>
      <c r="G263" s="500"/>
      <c r="H263" s="500"/>
      <c r="I263" s="500"/>
      <c r="J263" s="500"/>
      <c r="K263" s="500"/>
      <c r="L263" s="500"/>
      <c r="M263" s="500">
        <v>23</v>
      </c>
      <c r="N263" s="500">
        <v>6</v>
      </c>
      <c r="O263" s="500">
        <v>13</v>
      </c>
      <c r="P263" s="500"/>
      <c r="Q263" s="500" t="s">
        <v>20</v>
      </c>
      <c r="R263" s="500" t="s">
        <v>177</v>
      </c>
      <c r="S263" s="500" t="s">
        <v>178</v>
      </c>
      <c r="T263" s="500" t="s">
        <v>181</v>
      </c>
      <c r="U263" s="500" t="s">
        <v>21</v>
      </c>
      <c r="V263" s="504" t="s">
        <v>255</v>
      </c>
      <c r="W263" s="506">
        <v>1.4375229138000001</v>
      </c>
      <c r="X263" s="345" t="s">
        <v>179</v>
      </c>
      <c r="Y263" s="318" t="s">
        <v>180</v>
      </c>
      <c r="Z263" s="318" t="s">
        <v>181</v>
      </c>
      <c r="AA263" s="327"/>
      <c r="AB263" s="457"/>
      <c r="AC263" s="458"/>
      <c r="AD263" s="322">
        <f t="shared" si="4"/>
        <v>0</v>
      </c>
      <c r="AE263" s="500">
        <v>299</v>
      </c>
      <c r="AF263" s="500">
        <v>86</v>
      </c>
      <c r="AG263" s="530" t="s">
        <v>22</v>
      </c>
      <c r="AH263" s="500">
        <v>7</v>
      </c>
    </row>
    <row r="264" spans="1:34" s="380" customFormat="1" ht="27" x14ac:dyDescent="0.2">
      <c r="A264" s="511"/>
      <c r="B264" s="504"/>
      <c r="C264" s="500"/>
      <c r="D264" s="504"/>
      <c r="E264" s="500"/>
      <c r="F264" s="500"/>
      <c r="G264" s="500"/>
      <c r="H264" s="500"/>
      <c r="I264" s="500"/>
      <c r="J264" s="500"/>
      <c r="K264" s="500"/>
      <c r="L264" s="500"/>
      <c r="M264" s="500"/>
      <c r="N264" s="500"/>
      <c r="O264" s="500"/>
      <c r="P264" s="500"/>
      <c r="Q264" s="500"/>
      <c r="R264" s="500"/>
      <c r="S264" s="500"/>
      <c r="T264" s="500"/>
      <c r="U264" s="500"/>
      <c r="V264" s="504"/>
      <c r="W264" s="506"/>
      <c r="X264" s="345" t="s">
        <v>231</v>
      </c>
      <c r="Y264" s="318"/>
      <c r="Z264" s="318">
        <v>1</v>
      </c>
      <c r="AA264" s="327" t="s">
        <v>232</v>
      </c>
      <c r="AB264" s="457"/>
      <c r="AC264" s="458"/>
      <c r="AD264" s="365">
        <f t="shared" si="4"/>
        <v>0</v>
      </c>
      <c r="AE264" s="500"/>
      <c r="AF264" s="500"/>
      <c r="AG264" s="532"/>
      <c r="AH264" s="500"/>
    </row>
    <row r="265" spans="1:34" s="380" customFormat="1" ht="13.5" x14ac:dyDescent="0.2">
      <c r="A265" s="512" t="s">
        <v>346</v>
      </c>
      <c r="B265" s="504" t="s">
        <v>262</v>
      </c>
      <c r="C265" s="500">
        <v>460</v>
      </c>
      <c r="D265" s="504" t="s">
        <v>155</v>
      </c>
      <c r="E265" s="500">
        <v>64</v>
      </c>
      <c r="F265" s="500">
        <v>201</v>
      </c>
      <c r="G265" s="500"/>
      <c r="H265" s="500"/>
      <c r="I265" s="500"/>
      <c r="J265" s="500"/>
      <c r="K265" s="500"/>
      <c r="L265" s="500"/>
      <c r="M265" s="500">
        <v>23</v>
      </c>
      <c r="N265" s="500">
        <v>7</v>
      </c>
      <c r="O265" s="500">
        <v>10</v>
      </c>
      <c r="P265" s="500"/>
      <c r="Q265" s="500" t="s">
        <v>20</v>
      </c>
      <c r="R265" s="500" t="s">
        <v>177</v>
      </c>
      <c r="S265" s="500" t="s">
        <v>181</v>
      </c>
      <c r="T265" s="500" t="s">
        <v>21</v>
      </c>
      <c r="U265" s="500" t="s">
        <v>21</v>
      </c>
      <c r="V265" s="504" t="s">
        <v>300</v>
      </c>
      <c r="W265" s="506">
        <v>1.4841868756800001</v>
      </c>
      <c r="X265" s="345" t="s">
        <v>179</v>
      </c>
      <c r="Y265" s="318" t="s">
        <v>186</v>
      </c>
      <c r="Z265" s="318" t="s">
        <v>178</v>
      </c>
      <c r="AA265" s="327"/>
      <c r="AB265" s="457"/>
      <c r="AC265" s="458"/>
      <c r="AD265" s="322">
        <f t="shared" si="4"/>
        <v>0</v>
      </c>
      <c r="AE265" s="500">
        <v>230</v>
      </c>
      <c r="AF265" s="500">
        <v>88</v>
      </c>
      <c r="AG265" s="533" t="s">
        <v>22</v>
      </c>
      <c r="AH265" s="500">
        <v>9</v>
      </c>
    </row>
    <row r="266" spans="1:34" s="380" customFormat="1" ht="40.5" x14ac:dyDescent="0.2">
      <c r="A266" s="511"/>
      <c r="B266" s="504"/>
      <c r="C266" s="500"/>
      <c r="D266" s="504"/>
      <c r="E266" s="500"/>
      <c r="F266" s="500"/>
      <c r="G266" s="500"/>
      <c r="H266" s="500"/>
      <c r="I266" s="500"/>
      <c r="J266" s="500"/>
      <c r="K266" s="500"/>
      <c r="L266" s="500"/>
      <c r="M266" s="500"/>
      <c r="N266" s="500"/>
      <c r="O266" s="500"/>
      <c r="P266" s="500"/>
      <c r="Q266" s="500"/>
      <c r="R266" s="500"/>
      <c r="S266" s="500"/>
      <c r="T266" s="500"/>
      <c r="U266" s="500"/>
      <c r="V266" s="504"/>
      <c r="W266" s="506"/>
      <c r="X266" s="345" t="s">
        <v>217</v>
      </c>
      <c r="Y266" s="318" t="s">
        <v>186</v>
      </c>
      <c r="Z266" s="318" t="s">
        <v>178</v>
      </c>
      <c r="AA266" s="327" t="s">
        <v>200</v>
      </c>
      <c r="AB266" s="457"/>
      <c r="AC266" s="458"/>
      <c r="AD266" s="365">
        <f t="shared" si="4"/>
        <v>0</v>
      </c>
      <c r="AE266" s="500"/>
      <c r="AF266" s="500"/>
      <c r="AG266" s="531"/>
      <c r="AH266" s="500"/>
    </row>
    <row r="267" spans="1:34" s="380" customFormat="1" ht="24" x14ac:dyDescent="0.2">
      <c r="A267" s="511"/>
      <c r="B267" s="504"/>
      <c r="C267" s="500"/>
      <c r="D267" s="504"/>
      <c r="E267" s="500"/>
      <c r="F267" s="500"/>
      <c r="G267" s="500"/>
      <c r="H267" s="500"/>
      <c r="I267" s="500"/>
      <c r="J267" s="500"/>
      <c r="K267" s="500"/>
      <c r="L267" s="500"/>
      <c r="M267" s="500"/>
      <c r="N267" s="500"/>
      <c r="O267" s="500"/>
      <c r="P267" s="500"/>
      <c r="Q267" s="500"/>
      <c r="R267" s="500"/>
      <c r="S267" s="500"/>
      <c r="T267" s="500"/>
      <c r="U267" s="500"/>
      <c r="V267" s="504"/>
      <c r="W267" s="506"/>
      <c r="X267" s="345" t="s">
        <v>196</v>
      </c>
      <c r="Y267" s="318" t="s">
        <v>186</v>
      </c>
      <c r="Z267" s="318" t="s">
        <v>178</v>
      </c>
      <c r="AA267" s="327"/>
      <c r="AB267" s="457"/>
      <c r="AC267" s="458"/>
      <c r="AD267" s="322">
        <f t="shared" si="4"/>
        <v>0</v>
      </c>
      <c r="AE267" s="500"/>
      <c r="AF267" s="500"/>
      <c r="AG267" s="532"/>
      <c r="AH267" s="500"/>
    </row>
    <row r="268" spans="1:34" s="380" customFormat="1" ht="13.5" x14ac:dyDescent="0.2">
      <c r="A268" s="512" t="s">
        <v>346</v>
      </c>
      <c r="B268" s="504" t="s">
        <v>262</v>
      </c>
      <c r="C268" s="500">
        <v>461</v>
      </c>
      <c r="D268" s="504" t="s">
        <v>155</v>
      </c>
      <c r="E268" s="500">
        <v>60</v>
      </c>
      <c r="F268" s="500">
        <v>188</v>
      </c>
      <c r="G268" s="500"/>
      <c r="H268" s="500"/>
      <c r="I268" s="500"/>
      <c r="J268" s="500"/>
      <c r="K268" s="500"/>
      <c r="L268" s="500"/>
      <c r="M268" s="500">
        <v>21</v>
      </c>
      <c r="N268" s="500">
        <v>4</v>
      </c>
      <c r="O268" s="500">
        <v>10</v>
      </c>
      <c r="P268" s="500"/>
      <c r="Q268" s="500" t="s">
        <v>20</v>
      </c>
      <c r="R268" s="500" t="s">
        <v>177</v>
      </c>
      <c r="S268" s="500" t="s">
        <v>181</v>
      </c>
      <c r="T268" s="500" t="s">
        <v>181</v>
      </c>
      <c r="U268" s="500" t="s">
        <v>181</v>
      </c>
      <c r="V268" s="504" t="s">
        <v>222</v>
      </c>
      <c r="W268" s="506">
        <v>1.1888143826999999</v>
      </c>
      <c r="X268" s="345" t="s">
        <v>179</v>
      </c>
      <c r="Y268" s="318" t="s">
        <v>180</v>
      </c>
      <c r="Z268" s="318" t="s">
        <v>181</v>
      </c>
      <c r="AA268" s="327"/>
      <c r="AB268" s="457"/>
      <c r="AC268" s="458"/>
      <c r="AD268" s="322">
        <f t="shared" si="4"/>
        <v>0</v>
      </c>
      <c r="AE268" s="500">
        <v>210</v>
      </c>
      <c r="AF268" s="500">
        <v>82</v>
      </c>
      <c r="AG268" s="530" t="s">
        <v>22</v>
      </c>
      <c r="AH268" s="500">
        <v>7</v>
      </c>
    </row>
    <row r="269" spans="1:34" s="380" customFormat="1" ht="40.5" x14ac:dyDescent="0.2">
      <c r="A269" s="511"/>
      <c r="B269" s="504"/>
      <c r="C269" s="500"/>
      <c r="D269" s="504"/>
      <c r="E269" s="500"/>
      <c r="F269" s="500"/>
      <c r="G269" s="500"/>
      <c r="H269" s="500"/>
      <c r="I269" s="500"/>
      <c r="J269" s="500"/>
      <c r="K269" s="500"/>
      <c r="L269" s="500"/>
      <c r="M269" s="500"/>
      <c r="N269" s="500"/>
      <c r="O269" s="500"/>
      <c r="P269" s="500"/>
      <c r="Q269" s="500"/>
      <c r="R269" s="500"/>
      <c r="S269" s="500"/>
      <c r="T269" s="500"/>
      <c r="U269" s="500"/>
      <c r="V269" s="504"/>
      <c r="W269" s="506"/>
      <c r="X269" s="345" t="s">
        <v>196</v>
      </c>
      <c r="Y269" s="318" t="s">
        <v>180</v>
      </c>
      <c r="Z269" s="318" t="s">
        <v>181</v>
      </c>
      <c r="AA269" s="327" t="s">
        <v>200</v>
      </c>
      <c r="AB269" s="457"/>
      <c r="AC269" s="458"/>
      <c r="AD269" s="322">
        <f t="shared" si="4"/>
        <v>0</v>
      </c>
      <c r="AE269" s="500"/>
      <c r="AF269" s="500"/>
      <c r="AG269" s="532"/>
      <c r="AH269" s="500"/>
    </row>
    <row r="270" spans="1:34" s="380" customFormat="1" ht="13.5" x14ac:dyDescent="0.2">
      <c r="A270" s="512" t="s">
        <v>346</v>
      </c>
      <c r="B270" s="504" t="s">
        <v>262</v>
      </c>
      <c r="C270" s="500">
        <v>462</v>
      </c>
      <c r="D270" s="504" t="s">
        <v>155</v>
      </c>
      <c r="E270" s="500">
        <v>77</v>
      </c>
      <c r="F270" s="500">
        <v>242</v>
      </c>
      <c r="G270" s="500"/>
      <c r="H270" s="500"/>
      <c r="I270" s="500"/>
      <c r="J270" s="500"/>
      <c r="K270" s="500"/>
      <c r="L270" s="500"/>
      <c r="M270" s="500">
        <v>25</v>
      </c>
      <c r="N270" s="500">
        <v>7</v>
      </c>
      <c r="O270" s="500">
        <v>13</v>
      </c>
      <c r="P270" s="500"/>
      <c r="Q270" s="500" t="s">
        <v>20</v>
      </c>
      <c r="R270" s="500" t="s">
        <v>177</v>
      </c>
      <c r="S270" s="500" t="s">
        <v>178</v>
      </c>
      <c r="T270" s="500" t="s">
        <v>21</v>
      </c>
      <c r="U270" s="500" t="s">
        <v>21</v>
      </c>
      <c r="V270" s="504" t="s">
        <v>216</v>
      </c>
      <c r="W270" s="506">
        <v>2.2530709457000002</v>
      </c>
      <c r="X270" s="345" t="s">
        <v>179</v>
      </c>
      <c r="Y270" s="318" t="s">
        <v>186</v>
      </c>
      <c r="Z270" s="318" t="s">
        <v>178</v>
      </c>
      <c r="AA270" s="327"/>
      <c r="AB270" s="457"/>
      <c r="AC270" s="458"/>
      <c r="AD270" s="322">
        <f t="shared" si="4"/>
        <v>0</v>
      </c>
      <c r="AE270" s="500">
        <v>325</v>
      </c>
      <c r="AF270" s="500">
        <v>106</v>
      </c>
      <c r="AG270" s="530" t="s">
        <v>22</v>
      </c>
      <c r="AH270" s="500">
        <v>8</v>
      </c>
    </row>
    <row r="271" spans="1:34" s="380" customFormat="1" ht="40.5" x14ac:dyDescent="0.2">
      <c r="A271" s="511"/>
      <c r="B271" s="504"/>
      <c r="C271" s="500"/>
      <c r="D271" s="504"/>
      <c r="E271" s="500"/>
      <c r="F271" s="500"/>
      <c r="G271" s="500"/>
      <c r="H271" s="500"/>
      <c r="I271" s="500"/>
      <c r="J271" s="500"/>
      <c r="K271" s="500"/>
      <c r="L271" s="500"/>
      <c r="M271" s="500"/>
      <c r="N271" s="500"/>
      <c r="O271" s="500"/>
      <c r="P271" s="500"/>
      <c r="Q271" s="500"/>
      <c r="R271" s="500"/>
      <c r="S271" s="500"/>
      <c r="T271" s="500"/>
      <c r="U271" s="500"/>
      <c r="V271" s="504"/>
      <c r="W271" s="506"/>
      <c r="X271" s="345" t="s">
        <v>217</v>
      </c>
      <c r="Y271" s="318" t="s">
        <v>186</v>
      </c>
      <c r="Z271" s="318" t="s">
        <v>178</v>
      </c>
      <c r="AA271" s="327" t="s">
        <v>200</v>
      </c>
      <c r="AB271" s="457"/>
      <c r="AC271" s="458"/>
      <c r="AD271" s="365">
        <f t="shared" si="4"/>
        <v>0</v>
      </c>
      <c r="AE271" s="500"/>
      <c r="AF271" s="500"/>
      <c r="AG271" s="531"/>
      <c r="AH271" s="500"/>
    </row>
    <row r="272" spans="1:34" s="380" customFormat="1" ht="24" x14ac:dyDescent="0.2">
      <c r="A272" s="511"/>
      <c r="B272" s="504"/>
      <c r="C272" s="500"/>
      <c r="D272" s="504"/>
      <c r="E272" s="500"/>
      <c r="F272" s="500"/>
      <c r="G272" s="500"/>
      <c r="H272" s="500"/>
      <c r="I272" s="500"/>
      <c r="J272" s="500"/>
      <c r="K272" s="500"/>
      <c r="L272" s="500"/>
      <c r="M272" s="500"/>
      <c r="N272" s="500"/>
      <c r="O272" s="500"/>
      <c r="P272" s="500"/>
      <c r="Q272" s="500"/>
      <c r="R272" s="500"/>
      <c r="S272" s="500"/>
      <c r="T272" s="500"/>
      <c r="U272" s="500"/>
      <c r="V272" s="504"/>
      <c r="W272" s="506"/>
      <c r="X272" s="345" t="s">
        <v>196</v>
      </c>
      <c r="Y272" s="318" t="s">
        <v>186</v>
      </c>
      <c r="Z272" s="318" t="s">
        <v>178</v>
      </c>
      <c r="AA272" s="327"/>
      <c r="AB272" s="457"/>
      <c r="AC272" s="458"/>
      <c r="AD272" s="322">
        <f t="shared" si="4"/>
        <v>0</v>
      </c>
      <c r="AE272" s="500"/>
      <c r="AF272" s="500"/>
      <c r="AG272" s="532"/>
      <c r="AH272" s="500"/>
    </row>
    <row r="273" spans="1:34" s="380" customFormat="1" ht="13.5" x14ac:dyDescent="0.2">
      <c r="A273" s="512" t="s">
        <v>346</v>
      </c>
      <c r="B273" s="504" t="s">
        <v>262</v>
      </c>
      <c r="C273" s="500">
        <v>463</v>
      </c>
      <c r="D273" s="504" t="s">
        <v>155</v>
      </c>
      <c r="E273" s="500">
        <v>74</v>
      </c>
      <c r="F273" s="500">
        <v>232</v>
      </c>
      <c r="G273" s="500"/>
      <c r="H273" s="500"/>
      <c r="I273" s="500"/>
      <c r="J273" s="500"/>
      <c r="K273" s="500"/>
      <c r="L273" s="500"/>
      <c r="M273" s="500">
        <v>24</v>
      </c>
      <c r="N273" s="500">
        <v>4</v>
      </c>
      <c r="O273" s="500">
        <v>14</v>
      </c>
      <c r="P273" s="500"/>
      <c r="Q273" s="500" t="s">
        <v>20</v>
      </c>
      <c r="R273" s="500" t="s">
        <v>177</v>
      </c>
      <c r="S273" s="500" t="s">
        <v>181</v>
      </c>
      <c r="T273" s="500" t="s">
        <v>21</v>
      </c>
      <c r="U273" s="500" t="s">
        <v>21</v>
      </c>
      <c r="V273" s="504" t="s">
        <v>289</v>
      </c>
      <c r="W273" s="506">
        <v>2.0787601438699999</v>
      </c>
      <c r="X273" s="345" t="s">
        <v>179</v>
      </c>
      <c r="Y273" s="318" t="s">
        <v>186</v>
      </c>
      <c r="Z273" s="318" t="s">
        <v>178</v>
      </c>
      <c r="AA273" s="327"/>
      <c r="AB273" s="457"/>
      <c r="AC273" s="458"/>
      <c r="AD273" s="322">
        <f t="shared" si="4"/>
        <v>0</v>
      </c>
      <c r="AE273" s="500">
        <v>336</v>
      </c>
      <c r="AF273" s="500">
        <v>101</v>
      </c>
      <c r="AG273" s="530" t="s">
        <v>22</v>
      </c>
      <c r="AH273" s="500">
        <v>9</v>
      </c>
    </row>
    <row r="274" spans="1:34" s="380" customFormat="1" ht="40.5" x14ac:dyDescent="0.2">
      <c r="A274" s="511"/>
      <c r="B274" s="504"/>
      <c r="C274" s="500"/>
      <c r="D274" s="504"/>
      <c r="E274" s="500"/>
      <c r="F274" s="500"/>
      <c r="G274" s="500"/>
      <c r="H274" s="500"/>
      <c r="I274" s="500"/>
      <c r="J274" s="500"/>
      <c r="K274" s="500"/>
      <c r="L274" s="500"/>
      <c r="M274" s="500"/>
      <c r="N274" s="500"/>
      <c r="O274" s="500"/>
      <c r="P274" s="500"/>
      <c r="Q274" s="500"/>
      <c r="R274" s="500"/>
      <c r="S274" s="500"/>
      <c r="T274" s="500"/>
      <c r="U274" s="500"/>
      <c r="V274" s="504"/>
      <c r="W274" s="506"/>
      <c r="X274" s="345" t="s">
        <v>206</v>
      </c>
      <c r="Y274" s="318" t="s">
        <v>186</v>
      </c>
      <c r="Z274" s="318" t="s">
        <v>178</v>
      </c>
      <c r="AA274" s="327" t="s">
        <v>200</v>
      </c>
      <c r="AB274" s="457"/>
      <c r="AC274" s="458"/>
      <c r="AD274" s="322">
        <f t="shared" si="4"/>
        <v>0</v>
      </c>
      <c r="AE274" s="500"/>
      <c r="AF274" s="500"/>
      <c r="AG274" s="531"/>
      <c r="AH274" s="500"/>
    </row>
    <row r="275" spans="1:34" s="380" customFormat="1" ht="24" x14ac:dyDescent="0.2">
      <c r="A275" s="511"/>
      <c r="B275" s="504"/>
      <c r="C275" s="500"/>
      <c r="D275" s="504"/>
      <c r="E275" s="500"/>
      <c r="F275" s="500"/>
      <c r="G275" s="500"/>
      <c r="H275" s="500"/>
      <c r="I275" s="500"/>
      <c r="J275" s="500"/>
      <c r="K275" s="500"/>
      <c r="L275" s="500"/>
      <c r="M275" s="500"/>
      <c r="N275" s="500"/>
      <c r="O275" s="500"/>
      <c r="P275" s="500"/>
      <c r="Q275" s="500"/>
      <c r="R275" s="500"/>
      <c r="S275" s="500"/>
      <c r="T275" s="500"/>
      <c r="U275" s="500"/>
      <c r="V275" s="504"/>
      <c r="W275" s="506"/>
      <c r="X275" s="345" t="s">
        <v>196</v>
      </c>
      <c r="Y275" s="318" t="s">
        <v>180</v>
      </c>
      <c r="Z275" s="318" t="s">
        <v>178</v>
      </c>
      <c r="AA275" s="327" t="s">
        <v>207</v>
      </c>
      <c r="AB275" s="457"/>
      <c r="AC275" s="458"/>
      <c r="AD275" s="322">
        <f t="shared" si="4"/>
        <v>0</v>
      </c>
      <c r="AE275" s="500"/>
      <c r="AF275" s="500"/>
      <c r="AG275" s="532"/>
      <c r="AH275" s="500"/>
    </row>
    <row r="276" spans="1:34" s="380" customFormat="1" ht="13.5" x14ac:dyDescent="0.2">
      <c r="A276" s="512" t="s">
        <v>346</v>
      </c>
      <c r="B276" s="504" t="s">
        <v>262</v>
      </c>
      <c r="C276" s="500">
        <v>464</v>
      </c>
      <c r="D276" s="504" t="s">
        <v>155</v>
      </c>
      <c r="E276" s="500">
        <v>77</v>
      </c>
      <c r="F276" s="500">
        <v>242</v>
      </c>
      <c r="G276" s="500"/>
      <c r="H276" s="500"/>
      <c r="I276" s="500"/>
      <c r="J276" s="500"/>
      <c r="K276" s="500"/>
      <c r="L276" s="500"/>
      <c r="M276" s="500">
        <v>23</v>
      </c>
      <c r="N276" s="500">
        <v>4</v>
      </c>
      <c r="O276" s="500">
        <v>13</v>
      </c>
      <c r="P276" s="500"/>
      <c r="Q276" s="500" t="s">
        <v>20</v>
      </c>
      <c r="R276" s="500" t="s">
        <v>177</v>
      </c>
      <c r="S276" s="500" t="s">
        <v>178</v>
      </c>
      <c r="T276" s="500" t="s">
        <v>21</v>
      </c>
      <c r="U276" s="500" t="s">
        <v>21</v>
      </c>
      <c r="V276" s="504" t="s">
        <v>300</v>
      </c>
      <c r="W276" s="506">
        <v>2.1591929896300002</v>
      </c>
      <c r="X276" s="345" t="s">
        <v>179</v>
      </c>
      <c r="Y276" s="318" t="s">
        <v>186</v>
      </c>
      <c r="Z276" s="318" t="s">
        <v>178</v>
      </c>
      <c r="AA276" s="327"/>
      <c r="AB276" s="457"/>
      <c r="AC276" s="458"/>
      <c r="AD276" s="322">
        <f t="shared" si="4"/>
        <v>0</v>
      </c>
      <c r="AE276" s="500">
        <v>299</v>
      </c>
      <c r="AF276" s="500">
        <v>106</v>
      </c>
      <c r="AG276" s="530" t="s">
        <v>22</v>
      </c>
      <c r="AH276" s="500">
        <v>8</v>
      </c>
    </row>
    <row r="277" spans="1:34" s="380" customFormat="1" ht="40.5" x14ac:dyDescent="0.2">
      <c r="A277" s="511"/>
      <c r="B277" s="504"/>
      <c r="C277" s="500"/>
      <c r="D277" s="504"/>
      <c r="E277" s="500"/>
      <c r="F277" s="500"/>
      <c r="G277" s="500"/>
      <c r="H277" s="500"/>
      <c r="I277" s="500"/>
      <c r="J277" s="500"/>
      <c r="K277" s="500"/>
      <c r="L277" s="500"/>
      <c r="M277" s="500"/>
      <c r="N277" s="500"/>
      <c r="O277" s="500"/>
      <c r="P277" s="500"/>
      <c r="Q277" s="500"/>
      <c r="R277" s="500"/>
      <c r="S277" s="500"/>
      <c r="T277" s="500"/>
      <c r="U277" s="500"/>
      <c r="V277" s="504"/>
      <c r="W277" s="506"/>
      <c r="X277" s="345" t="s">
        <v>217</v>
      </c>
      <c r="Y277" s="318" t="s">
        <v>186</v>
      </c>
      <c r="Z277" s="318" t="s">
        <v>178</v>
      </c>
      <c r="AA277" s="327" t="s">
        <v>200</v>
      </c>
      <c r="AB277" s="457"/>
      <c r="AC277" s="458"/>
      <c r="AD277" s="365">
        <f t="shared" si="4"/>
        <v>0</v>
      </c>
      <c r="AE277" s="500"/>
      <c r="AF277" s="500"/>
      <c r="AG277" s="531"/>
      <c r="AH277" s="500"/>
    </row>
    <row r="278" spans="1:34" s="380" customFormat="1" ht="24" x14ac:dyDescent="0.2">
      <c r="A278" s="511"/>
      <c r="B278" s="504"/>
      <c r="C278" s="500"/>
      <c r="D278" s="504"/>
      <c r="E278" s="500"/>
      <c r="F278" s="500"/>
      <c r="G278" s="500"/>
      <c r="H278" s="500"/>
      <c r="I278" s="500"/>
      <c r="J278" s="500"/>
      <c r="K278" s="500"/>
      <c r="L278" s="500"/>
      <c r="M278" s="500"/>
      <c r="N278" s="500"/>
      <c r="O278" s="500"/>
      <c r="P278" s="500"/>
      <c r="Q278" s="500"/>
      <c r="R278" s="500"/>
      <c r="S278" s="500"/>
      <c r="T278" s="500"/>
      <c r="U278" s="500"/>
      <c r="V278" s="504"/>
      <c r="W278" s="506"/>
      <c r="X278" s="345" t="s">
        <v>196</v>
      </c>
      <c r="Y278" s="318" t="s">
        <v>186</v>
      </c>
      <c r="Z278" s="318" t="s">
        <v>178</v>
      </c>
      <c r="AA278" s="327"/>
      <c r="AB278" s="457"/>
      <c r="AC278" s="458"/>
      <c r="AD278" s="322">
        <f t="shared" si="4"/>
        <v>0</v>
      </c>
      <c r="AE278" s="500"/>
      <c r="AF278" s="500"/>
      <c r="AG278" s="532"/>
      <c r="AH278" s="500"/>
    </row>
    <row r="279" spans="1:34" s="380" customFormat="1" ht="13.5" x14ac:dyDescent="0.2">
      <c r="A279" s="512" t="s">
        <v>346</v>
      </c>
      <c r="B279" s="504" t="s">
        <v>262</v>
      </c>
      <c r="C279" s="500">
        <v>465</v>
      </c>
      <c r="D279" s="504" t="s">
        <v>155</v>
      </c>
      <c r="E279" s="500">
        <v>69</v>
      </c>
      <c r="F279" s="500">
        <v>217</v>
      </c>
      <c r="G279" s="500"/>
      <c r="H279" s="500"/>
      <c r="I279" s="500"/>
      <c r="J279" s="500"/>
      <c r="K279" s="500"/>
      <c r="L279" s="500"/>
      <c r="M279" s="500">
        <v>20</v>
      </c>
      <c r="N279" s="500">
        <v>4</v>
      </c>
      <c r="O279" s="500">
        <v>15</v>
      </c>
      <c r="P279" s="500"/>
      <c r="Q279" s="500" t="s">
        <v>20</v>
      </c>
      <c r="R279" s="500" t="s">
        <v>177</v>
      </c>
      <c r="S279" s="500" t="s">
        <v>181</v>
      </c>
      <c r="T279" s="500" t="s">
        <v>181</v>
      </c>
      <c r="U279" s="500" t="s">
        <v>181</v>
      </c>
      <c r="V279" s="504" t="s">
        <v>208</v>
      </c>
      <c r="W279" s="506">
        <v>1.50328021572</v>
      </c>
      <c r="X279" s="345" t="s">
        <v>179</v>
      </c>
      <c r="Y279" s="318" t="s">
        <v>180</v>
      </c>
      <c r="Z279" s="318" t="s">
        <v>178</v>
      </c>
      <c r="AA279" s="327"/>
      <c r="AB279" s="457"/>
      <c r="AC279" s="458"/>
      <c r="AD279" s="322">
        <f t="shared" si="4"/>
        <v>0</v>
      </c>
      <c r="AE279" s="500">
        <v>300</v>
      </c>
      <c r="AF279" s="500">
        <v>95</v>
      </c>
      <c r="AG279" s="530" t="s">
        <v>22</v>
      </c>
      <c r="AH279" s="500">
        <v>7</v>
      </c>
    </row>
    <row r="280" spans="1:34" s="380" customFormat="1" ht="24" x14ac:dyDescent="0.2">
      <c r="A280" s="511"/>
      <c r="B280" s="504"/>
      <c r="C280" s="500"/>
      <c r="D280" s="504"/>
      <c r="E280" s="500"/>
      <c r="F280" s="500"/>
      <c r="G280" s="500"/>
      <c r="H280" s="500"/>
      <c r="I280" s="500"/>
      <c r="J280" s="500"/>
      <c r="K280" s="500"/>
      <c r="L280" s="500"/>
      <c r="M280" s="500"/>
      <c r="N280" s="500"/>
      <c r="O280" s="500"/>
      <c r="P280" s="500"/>
      <c r="Q280" s="500"/>
      <c r="R280" s="500"/>
      <c r="S280" s="500"/>
      <c r="T280" s="500"/>
      <c r="U280" s="500"/>
      <c r="V280" s="504"/>
      <c r="W280" s="506"/>
      <c r="X280" s="345" t="s">
        <v>196</v>
      </c>
      <c r="Y280" s="318" t="s">
        <v>180</v>
      </c>
      <c r="Z280" s="318" t="s">
        <v>178</v>
      </c>
      <c r="AA280" s="327" t="s">
        <v>209</v>
      </c>
      <c r="AB280" s="457"/>
      <c r="AC280" s="458"/>
      <c r="AD280" s="322">
        <f t="shared" si="4"/>
        <v>0</v>
      </c>
      <c r="AE280" s="500"/>
      <c r="AF280" s="500"/>
      <c r="AG280" s="532"/>
      <c r="AH280" s="500"/>
    </row>
    <row r="281" spans="1:34" s="380" customFormat="1" ht="13.5" x14ac:dyDescent="0.2">
      <c r="A281" s="512" t="s">
        <v>346</v>
      </c>
      <c r="B281" s="504" t="s">
        <v>262</v>
      </c>
      <c r="C281" s="500">
        <v>466</v>
      </c>
      <c r="D281" s="504" t="s">
        <v>155</v>
      </c>
      <c r="E281" s="500">
        <v>57</v>
      </c>
      <c r="F281" s="500">
        <v>179</v>
      </c>
      <c r="G281" s="500"/>
      <c r="H281" s="500"/>
      <c r="I281" s="500"/>
      <c r="J281" s="500"/>
      <c r="K281" s="500"/>
      <c r="L281" s="500"/>
      <c r="M281" s="500">
        <v>22</v>
      </c>
      <c r="N281" s="500">
        <v>6</v>
      </c>
      <c r="O281" s="500">
        <v>13</v>
      </c>
      <c r="P281" s="500"/>
      <c r="Q281" s="500" t="s">
        <v>20</v>
      </c>
      <c r="R281" s="500" t="s">
        <v>177</v>
      </c>
      <c r="S281" s="500" t="s">
        <v>181</v>
      </c>
      <c r="T281" s="500" t="s">
        <v>181</v>
      </c>
      <c r="U281" s="500" t="s">
        <v>181</v>
      </c>
      <c r="V281" s="504" t="s">
        <v>353</v>
      </c>
      <c r="W281" s="506">
        <v>1.1222862661299999</v>
      </c>
      <c r="X281" s="345" t="s">
        <v>179</v>
      </c>
      <c r="Y281" s="318" t="s">
        <v>180</v>
      </c>
      <c r="Z281" s="318" t="s">
        <v>181</v>
      </c>
      <c r="AA281" s="327"/>
      <c r="AB281" s="457"/>
      <c r="AC281" s="458"/>
      <c r="AD281" s="322">
        <f t="shared" si="4"/>
        <v>0</v>
      </c>
      <c r="AE281" s="500">
        <v>286</v>
      </c>
      <c r="AF281" s="500">
        <v>78</v>
      </c>
      <c r="AG281" s="530" t="s">
        <v>22</v>
      </c>
      <c r="AH281" s="500">
        <v>7</v>
      </c>
    </row>
    <row r="282" spans="1:34" s="380" customFormat="1" ht="40.5" x14ac:dyDescent="0.2">
      <c r="A282" s="511"/>
      <c r="B282" s="504"/>
      <c r="C282" s="500"/>
      <c r="D282" s="504"/>
      <c r="E282" s="500"/>
      <c r="F282" s="500"/>
      <c r="G282" s="500"/>
      <c r="H282" s="500"/>
      <c r="I282" s="500"/>
      <c r="J282" s="500"/>
      <c r="K282" s="500"/>
      <c r="L282" s="500"/>
      <c r="M282" s="500"/>
      <c r="N282" s="500"/>
      <c r="O282" s="500"/>
      <c r="P282" s="500"/>
      <c r="Q282" s="500"/>
      <c r="R282" s="500"/>
      <c r="S282" s="500"/>
      <c r="T282" s="500"/>
      <c r="U282" s="500"/>
      <c r="V282" s="504"/>
      <c r="W282" s="506"/>
      <c r="X282" s="345" t="s">
        <v>196</v>
      </c>
      <c r="Y282" s="318" t="s">
        <v>180</v>
      </c>
      <c r="Z282" s="318" t="s">
        <v>181</v>
      </c>
      <c r="AA282" s="327" t="s">
        <v>200</v>
      </c>
      <c r="AB282" s="457"/>
      <c r="AC282" s="458"/>
      <c r="AD282" s="322">
        <f t="shared" si="4"/>
        <v>0</v>
      </c>
      <c r="AE282" s="500"/>
      <c r="AF282" s="500"/>
      <c r="AG282" s="532"/>
      <c r="AH282" s="500"/>
    </row>
    <row r="283" spans="1:34" s="380" customFormat="1" ht="13.5" x14ac:dyDescent="0.2">
      <c r="A283" s="512" t="s">
        <v>346</v>
      </c>
      <c r="B283" s="504" t="s">
        <v>262</v>
      </c>
      <c r="C283" s="500">
        <v>467</v>
      </c>
      <c r="D283" s="504" t="s">
        <v>155</v>
      </c>
      <c r="E283" s="500">
        <v>68</v>
      </c>
      <c r="F283" s="500">
        <v>214</v>
      </c>
      <c r="G283" s="500"/>
      <c r="H283" s="500"/>
      <c r="I283" s="500"/>
      <c r="J283" s="500"/>
      <c r="K283" s="500"/>
      <c r="L283" s="500"/>
      <c r="M283" s="500">
        <v>18</v>
      </c>
      <c r="N283" s="500">
        <v>4</v>
      </c>
      <c r="O283" s="500">
        <v>12</v>
      </c>
      <c r="P283" s="500"/>
      <c r="Q283" s="500" t="s">
        <v>20</v>
      </c>
      <c r="R283" s="500" t="s">
        <v>177</v>
      </c>
      <c r="S283" s="500" t="s">
        <v>178</v>
      </c>
      <c r="T283" s="500" t="s">
        <v>21</v>
      </c>
      <c r="U283" s="500" t="s">
        <v>21</v>
      </c>
      <c r="V283" s="504" t="s">
        <v>248</v>
      </c>
      <c r="W283" s="506">
        <v>1.31349338926</v>
      </c>
      <c r="X283" s="345" t="s">
        <v>179</v>
      </c>
      <c r="Y283" s="318" t="s">
        <v>186</v>
      </c>
      <c r="Z283" s="318" t="s">
        <v>178</v>
      </c>
      <c r="AA283" s="327"/>
      <c r="AB283" s="457"/>
      <c r="AC283" s="458"/>
      <c r="AD283" s="322">
        <f t="shared" si="4"/>
        <v>0</v>
      </c>
      <c r="AE283" s="500">
        <v>216</v>
      </c>
      <c r="AF283" s="500">
        <v>93</v>
      </c>
      <c r="AG283" s="530" t="s">
        <v>22</v>
      </c>
      <c r="AH283" s="500">
        <v>8</v>
      </c>
    </row>
    <row r="284" spans="1:34" s="380" customFormat="1" ht="40.5" x14ac:dyDescent="0.2">
      <c r="A284" s="511"/>
      <c r="B284" s="504"/>
      <c r="C284" s="500"/>
      <c r="D284" s="504"/>
      <c r="E284" s="500"/>
      <c r="F284" s="500"/>
      <c r="G284" s="500"/>
      <c r="H284" s="500"/>
      <c r="I284" s="500"/>
      <c r="J284" s="500"/>
      <c r="K284" s="500"/>
      <c r="L284" s="500"/>
      <c r="M284" s="500"/>
      <c r="N284" s="500"/>
      <c r="O284" s="500"/>
      <c r="P284" s="500"/>
      <c r="Q284" s="500"/>
      <c r="R284" s="500"/>
      <c r="S284" s="500"/>
      <c r="T284" s="500"/>
      <c r="U284" s="500"/>
      <c r="V284" s="504"/>
      <c r="W284" s="506"/>
      <c r="X284" s="345" t="s">
        <v>217</v>
      </c>
      <c r="Y284" s="318" t="s">
        <v>186</v>
      </c>
      <c r="Z284" s="318" t="s">
        <v>178</v>
      </c>
      <c r="AA284" s="327" t="s">
        <v>200</v>
      </c>
      <c r="AB284" s="457"/>
      <c r="AC284" s="458"/>
      <c r="AD284" s="365">
        <f t="shared" si="4"/>
        <v>0</v>
      </c>
      <c r="AE284" s="500"/>
      <c r="AF284" s="500"/>
      <c r="AG284" s="531"/>
      <c r="AH284" s="500"/>
    </row>
    <row r="285" spans="1:34" s="380" customFormat="1" ht="24" x14ac:dyDescent="0.2">
      <c r="A285" s="511"/>
      <c r="B285" s="504"/>
      <c r="C285" s="500"/>
      <c r="D285" s="504"/>
      <c r="E285" s="500"/>
      <c r="F285" s="500"/>
      <c r="G285" s="500"/>
      <c r="H285" s="500"/>
      <c r="I285" s="500"/>
      <c r="J285" s="500"/>
      <c r="K285" s="500"/>
      <c r="L285" s="500"/>
      <c r="M285" s="500"/>
      <c r="N285" s="500"/>
      <c r="O285" s="500"/>
      <c r="P285" s="500"/>
      <c r="Q285" s="500"/>
      <c r="R285" s="500"/>
      <c r="S285" s="500"/>
      <c r="T285" s="500"/>
      <c r="U285" s="500"/>
      <c r="V285" s="504"/>
      <c r="W285" s="506"/>
      <c r="X285" s="345" t="s">
        <v>196</v>
      </c>
      <c r="Y285" s="318" t="s">
        <v>186</v>
      </c>
      <c r="Z285" s="318" t="s">
        <v>178</v>
      </c>
      <c r="AA285" s="327"/>
      <c r="AB285" s="457"/>
      <c r="AC285" s="458"/>
      <c r="AD285" s="322">
        <f t="shared" si="4"/>
        <v>0</v>
      </c>
      <c r="AE285" s="500"/>
      <c r="AF285" s="500"/>
      <c r="AG285" s="532"/>
      <c r="AH285" s="500"/>
    </row>
    <row r="286" spans="1:34" s="380" customFormat="1" ht="40.5" x14ac:dyDescent="0.2">
      <c r="A286" s="512" t="s">
        <v>346</v>
      </c>
      <c r="B286" s="504" t="s">
        <v>262</v>
      </c>
      <c r="C286" s="500">
        <v>468</v>
      </c>
      <c r="D286" s="504" t="s">
        <v>155</v>
      </c>
      <c r="E286" s="500">
        <v>73</v>
      </c>
      <c r="F286" s="500">
        <v>229</v>
      </c>
      <c r="G286" s="500"/>
      <c r="H286" s="500"/>
      <c r="I286" s="500"/>
      <c r="J286" s="500"/>
      <c r="K286" s="500"/>
      <c r="L286" s="500"/>
      <c r="M286" s="500">
        <v>19</v>
      </c>
      <c r="N286" s="500">
        <v>4</v>
      </c>
      <c r="O286" s="500">
        <v>13</v>
      </c>
      <c r="P286" s="500"/>
      <c r="Q286" s="500" t="s">
        <v>20</v>
      </c>
      <c r="R286" s="500" t="s">
        <v>210</v>
      </c>
      <c r="S286" s="500" t="s">
        <v>181</v>
      </c>
      <c r="T286" s="500" t="s">
        <v>21</v>
      </c>
      <c r="U286" s="500" t="s">
        <v>20</v>
      </c>
      <c r="V286" s="504" t="s">
        <v>301</v>
      </c>
      <c r="W286" s="506">
        <v>1.60092912827</v>
      </c>
      <c r="X286" s="345" t="s">
        <v>228</v>
      </c>
      <c r="Y286" s="318" t="s">
        <v>186</v>
      </c>
      <c r="Z286" s="318" t="s">
        <v>178</v>
      </c>
      <c r="AA286" s="327" t="s">
        <v>200</v>
      </c>
      <c r="AB286" s="457"/>
      <c r="AC286" s="458"/>
      <c r="AD286" s="322">
        <f t="shared" si="4"/>
        <v>0</v>
      </c>
      <c r="AE286" s="500">
        <v>247</v>
      </c>
      <c r="AF286" s="500">
        <v>100</v>
      </c>
      <c r="AG286" s="530" t="s">
        <v>22</v>
      </c>
      <c r="AH286" s="500">
        <v>11</v>
      </c>
    </row>
    <row r="287" spans="1:34" s="380" customFormat="1" ht="36" x14ac:dyDescent="0.2">
      <c r="A287" s="511"/>
      <c r="B287" s="504"/>
      <c r="C287" s="500"/>
      <c r="D287" s="504"/>
      <c r="E287" s="500"/>
      <c r="F287" s="500"/>
      <c r="G287" s="500"/>
      <c r="H287" s="500"/>
      <c r="I287" s="500"/>
      <c r="J287" s="500"/>
      <c r="K287" s="500"/>
      <c r="L287" s="500"/>
      <c r="M287" s="500"/>
      <c r="N287" s="500"/>
      <c r="O287" s="500"/>
      <c r="P287" s="500"/>
      <c r="Q287" s="500"/>
      <c r="R287" s="500"/>
      <c r="S287" s="500"/>
      <c r="T287" s="500"/>
      <c r="U287" s="500"/>
      <c r="V287" s="504"/>
      <c r="W287" s="506"/>
      <c r="X287" s="345" t="s">
        <v>217</v>
      </c>
      <c r="Y287" s="318" t="s">
        <v>186</v>
      </c>
      <c r="Z287" s="318" t="s">
        <v>178</v>
      </c>
      <c r="AA287" s="327"/>
      <c r="AB287" s="457"/>
      <c r="AC287" s="458"/>
      <c r="AD287" s="365">
        <f t="shared" si="4"/>
        <v>0</v>
      </c>
      <c r="AE287" s="500"/>
      <c r="AF287" s="500"/>
      <c r="AG287" s="531"/>
      <c r="AH287" s="500"/>
    </row>
    <row r="288" spans="1:34" s="380" customFormat="1" ht="24" x14ac:dyDescent="0.2">
      <c r="A288" s="511"/>
      <c r="B288" s="504"/>
      <c r="C288" s="500"/>
      <c r="D288" s="504"/>
      <c r="E288" s="500"/>
      <c r="F288" s="500"/>
      <c r="G288" s="500"/>
      <c r="H288" s="500"/>
      <c r="I288" s="500"/>
      <c r="J288" s="500"/>
      <c r="K288" s="500"/>
      <c r="L288" s="500"/>
      <c r="M288" s="500"/>
      <c r="N288" s="500"/>
      <c r="O288" s="500"/>
      <c r="P288" s="500"/>
      <c r="Q288" s="500"/>
      <c r="R288" s="500"/>
      <c r="S288" s="500"/>
      <c r="T288" s="500"/>
      <c r="U288" s="500"/>
      <c r="V288" s="504"/>
      <c r="W288" s="506"/>
      <c r="X288" s="345" t="s">
        <v>196</v>
      </c>
      <c r="Y288" s="318" t="s">
        <v>186</v>
      </c>
      <c r="Z288" s="318" t="s">
        <v>178</v>
      </c>
      <c r="AA288" s="327"/>
      <c r="AB288" s="457"/>
      <c r="AC288" s="458"/>
      <c r="AD288" s="322">
        <f t="shared" si="4"/>
        <v>0</v>
      </c>
      <c r="AE288" s="500"/>
      <c r="AF288" s="500"/>
      <c r="AG288" s="532"/>
      <c r="AH288" s="500"/>
    </row>
    <row r="289" spans="1:34" s="380" customFormat="1" ht="27" x14ac:dyDescent="0.2">
      <c r="A289" s="309" t="s">
        <v>346</v>
      </c>
      <c r="B289" s="309" t="s">
        <v>262</v>
      </c>
      <c r="C289" s="306">
        <v>469</v>
      </c>
      <c r="D289" s="309" t="s">
        <v>155</v>
      </c>
      <c r="E289" s="306">
        <v>16</v>
      </c>
      <c r="F289" s="306">
        <v>50</v>
      </c>
      <c r="G289" s="306"/>
      <c r="H289" s="306"/>
      <c r="I289" s="306"/>
      <c r="J289" s="306"/>
      <c r="K289" s="306"/>
      <c r="L289" s="306"/>
      <c r="M289" s="306">
        <v>8</v>
      </c>
      <c r="N289" s="306">
        <v>2</v>
      </c>
      <c r="O289" s="306">
        <v>6</v>
      </c>
      <c r="P289" s="306"/>
      <c r="Q289" s="306" t="s">
        <v>21</v>
      </c>
      <c r="R289" s="306" t="s">
        <v>177</v>
      </c>
      <c r="S289" s="306" t="s">
        <v>178</v>
      </c>
      <c r="T289" s="306" t="s">
        <v>178</v>
      </c>
      <c r="U289" s="306" t="s">
        <v>178</v>
      </c>
      <c r="V289" s="309" t="s">
        <v>353</v>
      </c>
      <c r="W289" s="310">
        <v>3.04833497287E-2</v>
      </c>
      <c r="X289" s="345" t="s">
        <v>179</v>
      </c>
      <c r="Y289" s="318" t="s">
        <v>180</v>
      </c>
      <c r="Z289" s="318" t="s">
        <v>21</v>
      </c>
      <c r="AA289" s="327"/>
      <c r="AB289" s="457"/>
      <c r="AC289" s="458"/>
      <c r="AD289" s="322">
        <f t="shared" si="4"/>
        <v>0</v>
      </c>
      <c r="AE289" s="306">
        <v>48</v>
      </c>
      <c r="AF289" s="306">
        <v>22</v>
      </c>
      <c r="AG289" s="379" t="s">
        <v>22</v>
      </c>
      <c r="AH289" s="306">
        <v>4</v>
      </c>
    </row>
    <row r="290" spans="1:34" s="380" customFormat="1" ht="27" x14ac:dyDescent="0.2">
      <c r="A290" s="309" t="s">
        <v>346</v>
      </c>
      <c r="B290" s="309" t="s">
        <v>262</v>
      </c>
      <c r="C290" s="306">
        <v>470</v>
      </c>
      <c r="D290" s="309" t="s">
        <v>155</v>
      </c>
      <c r="E290" s="306">
        <v>7</v>
      </c>
      <c r="F290" s="306">
        <v>22</v>
      </c>
      <c r="G290" s="306"/>
      <c r="H290" s="306"/>
      <c r="I290" s="306"/>
      <c r="J290" s="306"/>
      <c r="K290" s="306"/>
      <c r="L290" s="306"/>
      <c r="M290" s="306">
        <v>4</v>
      </c>
      <c r="N290" s="306">
        <v>2</v>
      </c>
      <c r="O290" s="306">
        <v>2</v>
      </c>
      <c r="P290" s="306"/>
      <c r="Q290" s="306" t="s">
        <v>181</v>
      </c>
      <c r="R290" s="306" t="s">
        <v>177</v>
      </c>
      <c r="S290" s="306" t="s">
        <v>178</v>
      </c>
      <c r="T290" s="306" t="s">
        <v>178</v>
      </c>
      <c r="U290" s="306" t="s">
        <v>178</v>
      </c>
      <c r="V290" s="309" t="s">
        <v>353</v>
      </c>
      <c r="W290" s="310"/>
      <c r="X290" s="345" t="s">
        <v>182</v>
      </c>
      <c r="Y290" s="318" t="s">
        <v>21</v>
      </c>
      <c r="Z290" s="318" t="s">
        <v>178</v>
      </c>
      <c r="AA290" s="327"/>
      <c r="AB290" s="457"/>
      <c r="AC290" s="458"/>
      <c r="AD290" s="322">
        <f t="shared" si="4"/>
        <v>0</v>
      </c>
      <c r="AE290" s="306">
        <v>8</v>
      </c>
      <c r="AF290" s="306">
        <v>10</v>
      </c>
      <c r="AG290" s="381" t="s">
        <v>22</v>
      </c>
      <c r="AH290" s="306">
        <v>4</v>
      </c>
    </row>
    <row r="291" spans="1:34" s="380" customFormat="1" ht="27" x14ac:dyDescent="0.2">
      <c r="A291" s="309" t="s">
        <v>346</v>
      </c>
      <c r="B291" s="309" t="s">
        <v>262</v>
      </c>
      <c r="C291" s="306">
        <v>471</v>
      </c>
      <c r="D291" s="309" t="s">
        <v>155</v>
      </c>
      <c r="E291" s="306">
        <v>8</v>
      </c>
      <c r="F291" s="306">
        <v>25</v>
      </c>
      <c r="G291" s="306"/>
      <c r="H291" s="306"/>
      <c r="I291" s="306"/>
      <c r="J291" s="306"/>
      <c r="K291" s="306"/>
      <c r="L291" s="306"/>
      <c r="M291" s="306">
        <v>7</v>
      </c>
      <c r="N291" s="306">
        <v>2</v>
      </c>
      <c r="O291" s="306">
        <v>3</v>
      </c>
      <c r="P291" s="306"/>
      <c r="Q291" s="306" t="s">
        <v>181</v>
      </c>
      <c r="R291" s="306" t="s">
        <v>177</v>
      </c>
      <c r="S291" s="306" t="s">
        <v>178</v>
      </c>
      <c r="T291" s="306" t="s">
        <v>178</v>
      </c>
      <c r="U291" s="306" t="s">
        <v>178</v>
      </c>
      <c r="V291" s="309" t="s">
        <v>353</v>
      </c>
      <c r="W291" s="310"/>
      <c r="X291" s="345" t="s">
        <v>182</v>
      </c>
      <c r="Y291" s="318" t="s">
        <v>21</v>
      </c>
      <c r="Z291" s="318" t="s">
        <v>178</v>
      </c>
      <c r="AA291" s="327"/>
      <c r="AB291" s="457"/>
      <c r="AC291" s="458"/>
      <c r="AD291" s="322">
        <f t="shared" si="4"/>
        <v>0</v>
      </c>
      <c r="AE291" s="306">
        <v>21</v>
      </c>
      <c r="AF291" s="306">
        <v>11</v>
      </c>
      <c r="AG291" s="379" t="s">
        <v>22</v>
      </c>
      <c r="AH291" s="306">
        <v>4</v>
      </c>
    </row>
    <row r="292" spans="1:34" s="380" customFormat="1" ht="13.5" x14ac:dyDescent="0.2">
      <c r="A292" s="504" t="s">
        <v>346</v>
      </c>
      <c r="B292" s="504" t="s">
        <v>262</v>
      </c>
      <c r="C292" s="500">
        <v>472</v>
      </c>
      <c r="D292" s="504" t="s">
        <v>152</v>
      </c>
      <c r="E292" s="500">
        <v>75</v>
      </c>
      <c r="F292" s="500">
        <v>236</v>
      </c>
      <c r="G292" s="500"/>
      <c r="H292" s="500"/>
      <c r="I292" s="500"/>
      <c r="J292" s="500"/>
      <c r="K292" s="500"/>
      <c r="L292" s="500"/>
      <c r="M292" s="500">
        <v>30</v>
      </c>
      <c r="N292" s="500">
        <v>7</v>
      </c>
      <c r="O292" s="500">
        <v>16</v>
      </c>
      <c r="P292" s="500"/>
      <c r="Q292" s="500" t="s">
        <v>20</v>
      </c>
      <c r="R292" s="500" t="s">
        <v>177</v>
      </c>
      <c r="S292" s="500" t="s">
        <v>178</v>
      </c>
      <c r="T292" s="500" t="s">
        <v>181</v>
      </c>
      <c r="U292" s="500" t="s">
        <v>181</v>
      </c>
      <c r="V292" s="504" t="s">
        <v>353</v>
      </c>
      <c r="W292" s="506">
        <v>2.1360788066900001</v>
      </c>
      <c r="X292" s="345" t="s">
        <v>179</v>
      </c>
      <c r="Y292" s="318" t="s">
        <v>180</v>
      </c>
      <c r="Z292" s="318" t="s">
        <v>181</v>
      </c>
      <c r="AA292" s="327"/>
      <c r="AB292" s="457"/>
      <c r="AC292" s="458"/>
      <c r="AD292" s="322">
        <f t="shared" si="4"/>
        <v>0</v>
      </c>
      <c r="AE292" s="500">
        <v>480</v>
      </c>
      <c r="AF292" s="500">
        <v>103</v>
      </c>
      <c r="AG292" s="530" t="s">
        <v>22</v>
      </c>
      <c r="AH292" s="500">
        <v>6</v>
      </c>
    </row>
    <row r="293" spans="1:34" s="380" customFormat="1" ht="40.5" x14ac:dyDescent="0.2">
      <c r="A293" s="504"/>
      <c r="B293" s="504"/>
      <c r="C293" s="500"/>
      <c r="D293" s="504"/>
      <c r="E293" s="500"/>
      <c r="F293" s="500"/>
      <c r="G293" s="500"/>
      <c r="H293" s="500"/>
      <c r="I293" s="500"/>
      <c r="J293" s="500"/>
      <c r="K293" s="500"/>
      <c r="L293" s="500"/>
      <c r="M293" s="500"/>
      <c r="N293" s="500"/>
      <c r="O293" s="500"/>
      <c r="P293" s="500"/>
      <c r="Q293" s="500"/>
      <c r="R293" s="500"/>
      <c r="S293" s="500"/>
      <c r="T293" s="500"/>
      <c r="U293" s="500"/>
      <c r="V293" s="504"/>
      <c r="W293" s="506"/>
      <c r="X293" s="345" t="s">
        <v>196</v>
      </c>
      <c r="Y293" s="318" t="s">
        <v>180</v>
      </c>
      <c r="Z293" s="318" t="s">
        <v>181</v>
      </c>
      <c r="AA293" s="327" t="s">
        <v>200</v>
      </c>
      <c r="AB293" s="457"/>
      <c r="AC293" s="458"/>
      <c r="AD293" s="322">
        <f t="shared" si="4"/>
        <v>0</v>
      </c>
      <c r="AE293" s="500"/>
      <c r="AF293" s="500"/>
      <c r="AG293" s="532"/>
      <c r="AH293" s="500"/>
    </row>
    <row r="294" spans="1:34" s="380" customFormat="1" ht="13.5" x14ac:dyDescent="0.2">
      <c r="A294" s="504" t="s">
        <v>346</v>
      </c>
      <c r="B294" s="504" t="s">
        <v>262</v>
      </c>
      <c r="C294" s="500">
        <v>473</v>
      </c>
      <c r="D294" s="504" t="s">
        <v>152</v>
      </c>
      <c r="E294" s="500">
        <v>73</v>
      </c>
      <c r="F294" s="500">
        <v>229</v>
      </c>
      <c r="G294" s="500"/>
      <c r="H294" s="500"/>
      <c r="I294" s="500"/>
      <c r="J294" s="500"/>
      <c r="K294" s="500"/>
      <c r="L294" s="500"/>
      <c r="M294" s="500">
        <v>25</v>
      </c>
      <c r="N294" s="500">
        <v>10</v>
      </c>
      <c r="O294" s="500">
        <v>13</v>
      </c>
      <c r="P294" s="500"/>
      <c r="Q294" s="500" t="s">
        <v>20</v>
      </c>
      <c r="R294" s="500" t="s">
        <v>177</v>
      </c>
      <c r="S294" s="500" t="s">
        <v>178</v>
      </c>
      <c r="T294" s="500" t="s">
        <v>21</v>
      </c>
      <c r="U294" s="500" t="s">
        <v>21</v>
      </c>
      <c r="V294" s="504" t="s">
        <v>216</v>
      </c>
      <c r="W294" s="506">
        <v>2.0222262672900002</v>
      </c>
      <c r="X294" s="345" t="s">
        <v>179</v>
      </c>
      <c r="Y294" s="318" t="s">
        <v>186</v>
      </c>
      <c r="Z294" s="318" t="s">
        <v>178</v>
      </c>
      <c r="AA294" s="327"/>
      <c r="AB294" s="457"/>
      <c r="AC294" s="458"/>
      <c r="AD294" s="322">
        <f t="shared" si="4"/>
        <v>0</v>
      </c>
      <c r="AE294" s="500">
        <v>325</v>
      </c>
      <c r="AF294" s="500">
        <v>100</v>
      </c>
      <c r="AG294" s="530" t="s">
        <v>22</v>
      </c>
      <c r="AH294" s="500">
        <v>8</v>
      </c>
    </row>
    <row r="295" spans="1:34" s="380" customFormat="1" ht="40.5" x14ac:dyDescent="0.2">
      <c r="A295" s="504"/>
      <c r="B295" s="504"/>
      <c r="C295" s="500"/>
      <c r="D295" s="504"/>
      <c r="E295" s="500"/>
      <c r="F295" s="500"/>
      <c r="G295" s="500"/>
      <c r="H295" s="500"/>
      <c r="I295" s="500"/>
      <c r="J295" s="500"/>
      <c r="K295" s="500"/>
      <c r="L295" s="500"/>
      <c r="M295" s="500"/>
      <c r="N295" s="500"/>
      <c r="O295" s="500"/>
      <c r="P295" s="500"/>
      <c r="Q295" s="500"/>
      <c r="R295" s="500"/>
      <c r="S295" s="500"/>
      <c r="T295" s="500"/>
      <c r="U295" s="500"/>
      <c r="V295" s="504"/>
      <c r="W295" s="506"/>
      <c r="X295" s="345" t="s">
        <v>217</v>
      </c>
      <c r="Y295" s="318" t="s">
        <v>186</v>
      </c>
      <c r="Z295" s="318" t="s">
        <v>178</v>
      </c>
      <c r="AA295" s="327" t="s">
        <v>200</v>
      </c>
      <c r="AB295" s="457"/>
      <c r="AC295" s="458"/>
      <c r="AD295" s="365">
        <f t="shared" si="4"/>
        <v>0</v>
      </c>
      <c r="AE295" s="500"/>
      <c r="AF295" s="500"/>
      <c r="AG295" s="531"/>
      <c r="AH295" s="500"/>
    </row>
    <row r="296" spans="1:34" s="380" customFormat="1" ht="24" x14ac:dyDescent="0.2">
      <c r="A296" s="504"/>
      <c r="B296" s="504"/>
      <c r="C296" s="500"/>
      <c r="D296" s="504"/>
      <c r="E296" s="500"/>
      <c r="F296" s="500"/>
      <c r="G296" s="500"/>
      <c r="H296" s="500"/>
      <c r="I296" s="500"/>
      <c r="J296" s="500"/>
      <c r="K296" s="500"/>
      <c r="L296" s="500"/>
      <c r="M296" s="500"/>
      <c r="N296" s="500"/>
      <c r="O296" s="500"/>
      <c r="P296" s="500"/>
      <c r="Q296" s="500"/>
      <c r="R296" s="500"/>
      <c r="S296" s="500"/>
      <c r="T296" s="500"/>
      <c r="U296" s="500"/>
      <c r="V296" s="504"/>
      <c r="W296" s="506"/>
      <c r="X296" s="345" t="s">
        <v>196</v>
      </c>
      <c r="Y296" s="318" t="s">
        <v>186</v>
      </c>
      <c r="Z296" s="318" t="s">
        <v>178</v>
      </c>
      <c r="AA296" s="327"/>
      <c r="AB296" s="457"/>
      <c r="AC296" s="458"/>
      <c r="AD296" s="322">
        <f t="shared" si="4"/>
        <v>0</v>
      </c>
      <c r="AE296" s="500"/>
      <c r="AF296" s="500"/>
      <c r="AG296" s="532"/>
      <c r="AH296" s="500"/>
    </row>
    <row r="297" spans="1:34" s="380" customFormat="1" ht="27" x14ac:dyDescent="0.2">
      <c r="A297" s="309" t="s">
        <v>346</v>
      </c>
      <c r="B297" s="309" t="s">
        <v>262</v>
      </c>
      <c r="C297" s="306">
        <v>474</v>
      </c>
      <c r="D297" s="309" t="s">
        <v>152</v>
      </c>
      <c r="E297" s="306">
        <v>4</v>
      </c>
      <c r="F297" s="306">
        <v>13</v>
      </c>
      <c r="G297" s="306"/>
      <c r="H297" s="306"/>
      <c r="I297" s="306"/>
      <c r="J297" s="306"/>
      <c r="K297" s="306"/>
      <c r="L297" s="306"/>
      <c r="M297" s="306">
        <v>4</v>
      </c>
      <c r="N297" s="306">
        <v>2</v>
      </c>
      <c r="O297" s="306">
        <v>1</v>
      </c>
      <c r="P297" s="306"/>
      <c r="Q297" s="306" t="s">
        <v>181</v>
      </c>
      <c r="R297" s="306" t="s">
        <v>177</v>
      </c>
      <c r="S297" s="306" t="s">
        <v>178</v>
      </c>
      <c r="T297" s="306" t="s">
        <v>178</v>
      </c>
      <c r="U297" s="306" t="s">
        <v>178</v>
      </c>
      <c r="V297" s="309" t="s">
        <v>353</v>
      </c>
      <c r="W297" s="310"/>
      <c r="X297" s="345" t="s">
        <v>182</v>
      </c>
      <c r="Y297" s="318" t="s">
        <v>21</v>
      </c>
      <c r="Z297" s="318" t="s">
        <v>181</v>
      </c>
      <c r="AA297" s="327"/>
      <c r="AB297" s="457"/>
      <c r="AC297" s="458"/>
      <c r="AD297" s="322">
        <f t="shared" si="4"/>
        <v>0</v>
      </c>
      <c r="AE297" s="306">
        <v>4</v>
      </c>
      <c r="AF297" s="306">
        <v>6</v>
      </c>
      <c r="AG297" s="379" t="s">
        <v>22</v>
      </c>
      <c r="AH297" s="306">
        <v>4</v>
      </c>
    </row>
    <row r="298" spans="1:34" s="380" customFormat="1" ht="13.5" x14ac:dyDescent="0.2">
      <c r="A298" s="504" t="s">
        <v>346</v>
      </c>
      <c r="B298" s="504" t="s">
        <v>262</v>
      </c>
      <c r="C298" s="500">
        <v>475</v>
      </c>
      <c r="D298" s="504" t="s">
        <v>152</v>
      </c>
      <c r="E298" s="500">
        <v>4</v>
      </c>
      <c r="F298" s="500">
        <v>13</v>
      </c>
      <c r="G298" s="500"/>
      <c r="H298" s="500"/>
      <c r="I298" s="500"/>
      <c r="J298" s="500"/>
      <c r="K298" s="500"/>
      <c r="L298" s="500"/>
      <c r="M298" s="500">
        <v>5</v>
      </c>
      <c r="N298" s="500">
        <v>2</v>
      </c>
      <c r="O298" s="500">
        <v>1</v>
      </c>
      <c r="P298" s="500"/>
      <c r="Q298" s="500" t="s">
        <v>181</v>
      </c>
      <c r="R298" s="500" t="s">
        <v>177</v>
      </c>
      <c r="S298" s="500" t="s">
        <v>178</v>
      </c>
      <c r="T298" s="500" t="s">
        <v>178</v>
      </c>
      <c r="U298" s="500" t="s">
        <v>178</v>
      </c>
      <c r="V298" s="504" t="s">
        <v>353</v>
      </c>
      <c r="W298" s="506"/>
      <c r="X298" s="345" t="s">
        <v>182</v>
      </c>
      <c r="Y298" s="318" t="s">
        <v>21</v>
      </c>
      <c r="Z298" s="318" t="s">
        <v>178</v>
      </c>
      <c r="AA298" s="327"/>
      <c r="AB298" s="457"/>
      <c r="AC298" s="458"/>
      <c r="AD298" s="322">
        <f t="shared" si="4"/>
        <v>0</v>
      </c>
      <c r="AE298" s="500">
        <v>5</v>
      </c>
      <c r="AF298" s="500">
        <v>6</v>
      </c>
      <c r="AG298" s="530" t="s">
        <v>22</v>
      </c>
      <c r="AH298" s="500">
        <v>4</v>
      </c>
    </row>
    <row r="299" spans="1:34" s="380" customFormat="1" ht="13.5" x14ac:dyDescent="0.2">
      <c r="A299" s="504"/>
      <c r="B299" s="504"/>
      <c r="C299" s="500"/>
      <c r="D299" s="504"/>
      <c r="E299" s="500"/>
      <c r="F299" s="500"/>
      <c r="G299" s="500"/>
      <c r="H299" s="500"/>
      <c r="I299" s="500"/>
      <c r="J299" s="500"/>
      <c r="K299" s="500"/>
      <c r="L299" s="500"/>
      <c r="M299" s="500"/>
      <c r="N299" s="500"/>
      <c r="O299" s="500"/>
      <c r="P299" s="500"/>
      <c r="Q299" s="500"/>
      <c r="R299" s="500"/>
      <c r="S299" s="500"/>
      <c r="T299" s="500"/>
      <c r="U299" s="500"/>
      <c r="V299" s="504"/>
      <c r="W299" s="506"/>
      <c r="X299" s="345"/>
      <c r="Y299" s="318"/>
      <c r="Z299" s="318" t="s">
        <v>178</v>
      </c>
      <c r="AA299" s="327"/>
      <c r="AB299" s="322" t="s">
        <v>22</v>
      </c>
      <c r="AC299" s="438" t="s">
        <v>22</v>
      </c>
      <c r="AD299" s="322" t="s">
        <v>22</v>
      </c>
      <c r="AE299" s="500"/>
      <c r="AF299" s="500"/>
      <c r="AG299" s="532"/>
      <c r="AH299" s="500"/>
    </row>
    <row r="300" spans="1:34" s="380" customFormat="1" ht="13.5" x14ac:dyDescent="0.2">
      <c r="A300" s="504" t="s">
        <v>346</v>
      </c>
      <c r="B300" s="504" t="s">
        <v>262</v>
      </c>
      <c r="C300" s="500">
        <v>495</v>
      </c>
      <c r="D300" s="504" t="s">
        <v>213</v>
      </c>
      <c r="E300" s="500">
        <v>89</v>
      </c>
      <c r="F300" s="500">
        <v>280</v>
      </c>
      <c r="G300" s="500"/>
      <c r="H300" s="500"/>
      <c r="I300" s="500"/>
      <c r="J300" s="500"/>
      <c r="K300" s="500"/>
      <c r="L300" s="500"/>
      <c r="M300" s="500">
        <v>23</v>
      </c>
      <c r="N300" s="500">
        <v>5</v>
      </c>
      <c r="O300" s="500">
        <v>16</v>
      </c>
      <c r="P300" s="500"/>
      <c r="Q300" s="500" t="s">
        <v>20</v>
      </c>
      <c r="R300" s="500" t="s">
        <v>177</v>
      </c>
      <c r="S300" s="500" t="s">
        <v>178</v>
      </c>
      <c r="T300" s="500" t="s">
        <v>181</v>
      </c>
      <c r="U300" s="500" t="s">
        <v>21</v>
      </c>
      <c r="V300" s="504" t="s">
        <v>219</v>
      </c>
      <c r="W300" s="506">
        <v>2.6224447086499998</v>
      </c>
      <c r="X300" s="345" t="s">
        <v>179</v>
      </c>
      <c r="Y300" s="318" t="s">
        <v>186</v>
      </c>
      <c r="Z300" s="318" t="s">
        <v>178</v>
      </c>
      <c r="AA300" s="327"/>
      <c r="AB300" s="457"/>
      <c r="AC300" s="458"/>
      <c r="AD300" s="322">
        <f t="shared" si="4"/>
        <v>0</v>
      </c>
      <c r="AE300" s="500">
        <v>368</v>
      </c>
      <c r="AF300" s="500">
        <v>122</v>
      </c>
      <c r="AG300" s="530" t="s">
        <v>22</v>
      </c>
      <c r="AH300" s="500">
        <v>7</v>
      </c>
    </row>
    <row r="301" spans="1:34" s="380" customFormat="1" ht="40.5" x14ac:dyDescent="0.2">
      <c r="A301" s="504"/>
      <c r="B301" s="504"/>
      <c r="C301" s="500"/>
      <c r="D301" s="504"/>
      <c r="E301" s="500"/>
      <c r="F301" s="500"/>
      <c r="G301" s="500"/>
      <c r="H301" s="500"/>
      <c r="I301" s="500"/>
      <c r="J301" s="500"/>
      <c r="K301" s="500"/>
      <c r="L301" s="500"/>
      <c r="M301" s="500"/>
      <c r="N301" s="500"/>
      <c r="O301" s="500"/>
      <c r="P301" s="500"/>
      <c r="Q301" s="500"/>
      <c r="R301" s="500"/>
      <c r="S301" s="500"/>
      <c r="T301" s="500"/>
      <c r="U301" s="500"/>
      <c r="V301" s="504"/>
      <c r="W301" s="506"/>
      <c r="X301" s="345" t="s">
        <v>217</v>
      </c>
      <c r="Y301" s="318" t="s">
        <v>186</v>
      </c>
      <c r="Z301" s="318" t="s">
        <v>178</v>
      </c>
      <c r="AA301" s="327" t="s">
        <v>200</v>
      </c>
      <c r="AB301" s="457"/>
      <c r="AC301" s="458"/>
      <c r="AD301" s="365">
        <f t="shared" si="4"/>
        <v>0</v>
      </c>
      <c r="AE301" s="500"/>
      <c r="AF301" s="500"/>
      <c r="AG301" s="531"/>
      <c r="AH301" s="500"/>
    </row>
    <row r="302" spans="1:34" s="380" customFormat="1" ht="24" x14ac:dyDescent="0.2">
      <c r="A302" s="504"/>
      <c r="B302" s="504"/>
      <c r="C302" s="500"/>
      <c r="D302" s="504"/>
      <c r="E302" s="500"/>
      <c r="F302" s="500"/>
      <c r="G302" s="500"/>
      <c r="H302" s="500"/>
      <c r="I302" s="500"/>
      <c r="J302" s="500"/>
      <c r="K302" s="500"/>
      <c r="L302" s="500"/>
      <c r="M302" s="500"/>
      <c r="N302" s="500"/>
      <c r="O302" s="500"/>
      <c r="P302" s="500"/>
      <c r="Q302" s="500"/>
      <c r="R302" s="500"/>
      <c r="S302" s="500"/>
      <c r="T302" s="500"/>
      <c r="U302" s="500"/>
      <c r="V302" s="504"/>
      <c r="W302" s="506"/>
      <c r="X302" s="345" t="s">
        <v>196</v>
      </c>
      <c r="Y302" s="318" t="s">
        <v>186</v>
      </c>
      <c r="Z302" s="318" t="s">
        <v>178</v>
      </c>
      <c r="AA302" s="327"/>
      <c r="AB302" s="457"/>
      <c r="AC302" s="458"/>
      <c r="AD302" s="322">
        <f t="shared" si="4"/>
        <v>0</v>
      </c>
      <c r="AE302" s="500"/>
      <c r="AF302" s="500"/>
      <c r="AG302" s="532"/>
      <c r="AH302" s="500"/>
    </row>
    <row r="303" spans="1:34" s="380" customFormat="1" ht="13.5" x14ac:dyDescent="0.2">
      <c r="A303" s="504" t="s">
        <v>346</v>
      </c>
      <c r="B303" s="504" t="s">
        <v>262</v>
      </c>
      <c r="C303" s="500">
        <v>496</v>
      </c>
      <c r="D303" s="504" t="s">
        <v>155</v>
      </c>
      <c r="E303" s="500">
        <v>39</v>
      </c>
      <c r="F303" s="500">
        <v>123</v>
      </c>
      <c r="G303" s="500"/>
      <c r="H303" s="500"/>
      <c r="I303" s="500"/>
      <c r="J303" s="500"/>
      <c r="K303" s="500"/>
      <c r="L303" s="500"/>
      <c r="M303" s="500">
        <v>14</v>
      </c>
      <c r="N303" s="500">
        <v>3</v>
      </c>
      <c r="O303" s="500">
        <v>12</v>
      </c>
      <c r="P303" s="500"/>
      <c r="Q303" s="500" t="s">
        <v>20</v>
      </c>
      <c r="R303" s="500" t="s">
        <v>177</v>
      </c>
      <c r="S303" s="500" t="s">
        <v>178</v>
      </c>
      <c r="T303" s="500" t="s">
        <v>178</v>
      </c>
      <c r="U303" s="500" t="s">
        <v>181</v>
      </c>
      <c r="V303" s="504" t="s">
        <v>353</v>
      </c>
      <c r="W303" s="506">
        <v>0.33017478846100001</v>
      </c>
      <c r="X303" s="345" t="s">
        <v>179</v>
      </c>
      <c r="Y303" s="318" t="s">
        <v>180</v>
      </c>
      <c r="Z303" s="318" t="s">
        <v>181</v>
      </c>
      <c r="AA303" s="327"/>
      <c r="AB303" s="457"/>
      <c r="AC303" s="458"/>
      <c r="AD303" s="322">
        <f t="shared" si="4"/>
        <v>0</v>
      </c>
      <c r="AE303" s="500">
        <v>168</v>
      </c>
      <c r="AF303" s="500">
        <v>54</v>
      </c>
      <c r="AG303" s="530" t="s">
        <v>22</v>
      </c>
      <c r="AH303" s="500">
        <v>5</v>
      </c>
    </row>
    <row r="304" spans="1:34" s="380" customFormat="1" ht="24" x14ac:dyDescent="0.2">
      <c r="A304" s="504"/>
      <c r="B304" s="504"/>
      <c r="C304" s="500"/>
      <c r="D304" s="504"/>
      <c r="E304" s="500"/>
      <c r="F304" s="500"/>
      <c r="G304" s="500"/>
      <c r="H304" s="500"/>
      <c r="I304" s="500"/>
      <c r="J304" s="500"/>
      <c r="K304" s="500"/>
      <c r="L304" s="500"/>
      <c r="M304" s="500"/>
      <c r="N304" s="500"/>
      <c r="O304" s="500"/>
      <c r="P304" s="500"/>
      <c r="Q304" s="500"/>
      <c r="R304" s="500"/>
      <c r="S304" s="500"/>
      <c r="T304" s="500"/>
      <c r="U304" s="500"/>
      <c r="V304" s="504"/>
      <c r="W304" s="506"/>
      <c r="X304" s="345" t="s">
        <v>224</v>
      </c>
      <c r="Y304" s="318" t="s">
        <v>180</v>
      </c>
      <c r="Z304" s="318" t="s">
        <v>181</v>
      </c>
      <c r="AA304" s="327"/>
      <c r="AB304" s="457"/>
      <c r="AC304" s="458"/>
      <c r="AD304" s="322">
        <f t="shared" si="4"/>
        <v>0</v>
      </c>
      <c r="AE304" s="500"/>
      <c r="AF304" s="500"/>
      <c r="AG304" s="532"/>
      <c r="AH304" s="500"/>
    </row>
    <row r="305" spans="1:34" s="380" customFormat="1" ht="27" x14ac:dyDescent="0.2">
      <c r="A305" s="309" t="s">
        <v>346</v>
      </c>
      <c r="B305" s="309" t="s">
        <v>262</v>
      </c>
      <c r="C305" s="306">
        <v>497</v>
      </c>
      <c r="D305" s="309" t="s">
        <v>155</v>
      </c>
      <c r="E305" s="306">
        <v>3</v>
      </c>
      <c r="F305" s="306">
        <v>9</v>
      </c>
      <c r="G305" s="306"/>
      <c r="H305" s="306"/>
      <c r="I305" s="306"/>
      <c r="J305" s="306"/>
      <c r="K305" s="306"/>
      <c r="L305" s="306"/>
      <c r="M305" s="306">
        <v>4</v>
      </c>
      <c r="N305" s="306">
        <v>2</v>
      </c>
      <c r="O305" s="306">
        <v>1</v>
      </c>
      <c r="P305" s="306"/>
      <c r="Q305" s="306" t="s">
        <v>181</v>
      </c>
      <c r="R305" s="306" t="s">
        <v>177</v>
      </c>
      <c r="S305" s="306" t="s">
        <v>178</v>
      </c>
      <c r="T305" s="306" t="s">
        <v>178</v>
      </c>
      <c r="U305" s="306" t="s">
        <v>178</v>
      </c>
      <c r="V305" s="309" t="s">
        <v>353</v>
      </c>
      <c r="W305" s="310"/>
      <c r="X305" s="345" t="s">
        <v>182</v>
      </c>
      <c r="Y305" s="318" t="s">
        <v>21</v>
      </c>
      <c r="Z305" s="318" t="s">
        <v>181</v>
      </c>
      <c r="AA305" s="327"/>
      <c r="AB305" s="457"/>
      <c r="AC305" s="458"/>
      <c r="AD305" s="322">
        <f t="shared" si="4"/>
        <v>0</v>
      </c>
      <c r="AE305" s="306">
        <v>4</v>
      </c>
      <c r="AF305" s="306">
        <v>4</v>
      </c>
      <c r="AG305" s="379" t="s">
        <v>22</v>
      </c>
      <c r="AH305" s="306">
        <v>4</v>
      </c>
    </row>
    <row r="306" spans="1:34" s="380" customFormat="1" ht="27" x14ac:dyDescent="0.2">
      <c r="A306" s="309" t="s">
        <v>346</v>
      </c>
      <c r="B306" s="309" t="s">
        <v>262</v>
      </c>
      <c r="C306" s="306">
        <v>498</v>
      </c>
      <c r="D306" s="309" t="s">
        <v>155</v>
      </c>
      <c r="E306" s="306">
        <v>17</v>
      </c>
      <c r="F306" s="306">
        <v>53</v>
      </c>
      <c r="G306" s="306"/>
      <c r="H306" s="306"/>
      <c r="I306" s="306"/>
      <c r="J306" s="306"/>
      <c r="K306" s="306"/>
      <c r="L306" s="306"/>
      <c r="M306" s="306">
        <v>11</v>
      </c>
      <c r="N306" s="306">
        <v>4</v>
      </c>
      <c r="O306" s="306">
        <v>6</v>
      </c>
      <c r="P306" s="306"/>
      <c r="Q306" s="306" t="s">
        <v>21</v>
      </c>
      <c r="R306" s="306" t="s">
        <v>177</v>
      </c>
      <c r="S306" s="306" t="s">
        <v>178</v>
      </c>
      <c r="T306" s="306" t="s">
        <v>178</v>
      </c>
      <c r="U306" s="306" t="s">
        <v>181</v>
      </c>
      <c r="V306" s="309" t="s">
        <v>353</v>
      </c>
      <c r="W306" s="310">
        <v>4.7479882615499999E-2</v>
      </c>
      <c r="X306" s="345" t="s">
        <v>179</v>
      </c>
      <c r="Y306" s="318" t="s">
        <v>180</v>
      </c>
      <c r="Z306" s="318" t="s">
        <v>181</v>
      </c>
      <c r="AA306" s="327"/>
      <c r="AB306" s="457"/>
      <c r="AC306" s="458"/>
      <c r="AD306" s="322">
        <f t="shared" si="4"/>
        <v>0</v>
      </c>
      <c r="AE306" s="306">
        <v>66</v>
      </c>
      <c r="AF306" s="306">
        <v>24</v>
      </c>
      <c r="AG306" s="379" t="s">
        <v>22</v>
      </c>
      <c r="AH306" s="306">
        <v>5</v>
      </c>
    </row>
    <row r="307" spans="1:34" s="380" customFormat="1" ht="27" x14ac:dyDescent="0.2">
      <c r="A307" s="309" t="s">
        <v>346</v>
      </c>
      <c r="B307" s="309" t="s">
        <v>262</v>
      </c>
      <c r="C307" s="306">
        <v>499</v>
      </c>
      <c r="D307" s="309" t="s">
        <v>190</v>
      </c>
      <c r="E307" s="306">
        <v>20</v>
      </c>
      <c r="F307" s="306">
        <v>63</v>
      </c>
      <c r="G307" s="306"/>
      <c r="H307" s="306"/>
      <c r="I307" s="306"/>
      <c r="J307" s="306"/>
      <c r="K307" s="306"/>
      <c r="L307" s="306"/>
      <c r="M307" s="306">
        <v>12</v>
      </c>
      <c r="N307" s="306">
        <v>3</v>
      </c>
      <c r="O307" s="306">
        <v>6</v>
      </c>
      <c r="P307" s="306"/>
      <c r="Q307" s="306" t="s">
        <v>21</v>
      </c>
      <c r="R307" s="306" t="s">
        <v>210</v>
      </c>
      <c r="S307" s="306" t="s">
        <v>181</v>
      </c>
      <c r="T307" s="306" t="s">
        <v>181</v>
      </c>
      <c r="U307" s="306" t="s">
        <v>21</v>
      </c>
      <c r="V307" s="309" t="s">
        <v>302</v>
      </c>
      <c r="W307" s="310">
        <v>7.2313141990899998E-2</v>
      </c>
      <c r="X307" s="377" t="s">
        <v>282</v>
      </c>
      <c r="Y307" s="318"/>
      <c r="Z307" s="318">
        <v>1</v>
      </c>
      <c r="AA307" s="327"/>
      <c r="AB307" s="457"/>
      <c r="AC307" s="458"/>
      <c r="AD307" s="365">
        <f t="shared" si="4"/>
        <v>0</v>
      </c>
      <c r="AE307" s="306">
        <v>72</v>
      </c>
      <c r="AF307" s="306">
        <v>28</v>
      </c>
      <c r="AG307" s="459"/>
      <c r="AH307" s="306">
        <v>9</v>
      </c>
    </row>
    <row r="308" spans="1:34" s="380" customFormat="1" ht="13.5" x14ac:dyDescent="0.2">
      <c r="A308" s="504" t="s">
        <v>346</v>
      </c>
      <c r="B308" s="504" t="s">
        <v>262</v>
      </c>
      <c r="C308" s="500">
        <v>500</v>
      </c>
      <c r="D308" s="504" t="s">
        <v>155</v>
      </c>
      <c r="E308" s="500">
        <v>33</v>
      </c>
      <c r="F308" s="500">
        <v>104</v>
      </c>
      <c r="G308" s="500"/>
      <c r="H308" s="500"/>
      <c r="I308" s="500"/>
      <c r="J308" s="500"/>
      <c r="K308" s="500"/>
      <c r="L308" s="500"/>
      <c r="M308" s="500">
        <v>13</v>
      </c>
      <c r="N308" s="500">
        <v>2</v>
      </c>
      <c r="O308" s="500">
        <v>7</v>
      </c>
      <c r="P308" s="500"/>
      <c r="Q308" s="500" t="s">
        <v>21</v>
      </c>
      <c r="R308" s="500" t="s">
        <v>177</v>
      </c>
      <c r="S308" s="500" t="s">
        <v>178</v>
      </c>
      <c r="T308" s="500" t="s">
        <v>178</v>
      </c>
      <c r="U308" s="500" t="s">
        <v>178</v>
      </c>
      <c r="V308" s="504" t="s">
        <v>303</v>
      </c>
      <c r="W308" s="506">
        <v>0.218129976575</v>
      </c>
      <c r="X308" s="345" t="s">
        <v>179</v>
      </c>
      <c r="Y308" s="318" t="s">
        <v>180</v>
      </c>
      <c r="Z308" s="318" t="s">
        <v>181</v>
      </c>
      <c r="AA308" s="327"/>
      <c r="AB308" s="457"/>
      <c r="AC308" s="458"/>
      <c r="AD308" s="322">
        <f t="shared" si="4"/>
        <v>0</v>
      </c>
      <c r="AE308" s="500">
        <v>91</v>
      </c>
      <c r="AF308" s="500">
        <v>45</v>
      </c>
      <c r="AG308" s="530" t="s">
        <v>22</v>
      </c>
      <c r="AH308" s="500">
        <v>4</v>
      </c>
    </row>
    <row r="309" spans="1:34" s="380" customFormat="1" ht="24" x14ac:dyDescent="0.2">
      <c r="A309" s="504"/>
      <c r="B309" s="504"/>
      <c r="C309" s="500"/>
      <c r="D309" s="504"/>
      <c r="E309" s="500"/>
      <c r="F309" s="500"/>
      <c r="G309" s="500"/>
      <c r="H309" s="500"/>
      <c r="I309" s="500"/>
      <c r="J309" s="500"/>
      <c r="K309" s="500"/>
      <c r="L309" s="500"/>
      <c r="M309" s="500"/>
      <c r="N309" s="500"/>
      <c r="O309" s="500"/>
      <c r="P309" s="500"/>
      <c r="Q309" s="500"/>
      <c r="R309" s="500"/>
      <c r="S309" s="500"/>
      <c r="T309" s="500"/>
      <c r="U309" s="500"/>
      <c r="V309" s="504"/>
      <c r="W309" s="506"/>
      <c r="X309" s="345" t="s">
        <v>304</v>
      </c>
      <c r="Y309" s="318" t="s">
        <v>180</v>
      </c>
      <c r="Z309" s="318" t="s">
        <v>181</v>
      </c>
      <c r="AA309" s="327"/>
      <c r="AB309" s="457"/>
      <c r="AC309" s="458"/>
      <c r="AD309" s="322">
        <f t="shared" si="4"/>
        <v>0</v>
      </c>
      <c r="AE309" s="500"/>
      <c r="AF309" s="500"/>
      <c r="AG309" s="532"/>
      <c r="AH309" s="500"/>
    </row>
    <row r="310" spans="1:34" s="380" customFormat="1" ht="27" x14ac:dyDescent="0.2">
      <c r="A310" s="309" t="s">
        <v>346</v>
      </c>
      <c r="B310" s="309" t="s">
        <v>262</v>
      </c>
      <c r="C310" s="306">
        <v>501</v>
      </c>
      <c r="D310" s="309" t="s">
        <v>155</v>
      </c>
      <c r="E310" s="306">
        <v>32</v>
      </c>
      <c r="F310" s="306">
        <v>101</v>
      </c>
      <c r="G310" s="306"/>
      <c r="H310" s="306"/>
      <c r="I310" s="306"/>
      <c r="J310" s="306"/>
      <c r="K310" s="306"/>
      <c r="L310" s="306"/>
      <c r="M310" s="306">
        <v>14</v>
      </c>
      <c r="N310" s="306">
        <v>3</v>
      </c>
      <c r="O310" s="306">
        <v>8</v>
      </c>
      <c r="P310" s="306"/>
      <c r="Q310" s="306" t="s">
        <v>20</v>
      </c>
      <c r="R310" s="306" t="s">
        <v>177</v>
      </c>
      <c r="S310" s="306" t="s">
        <v>178</v>
      </c>
      <c r="T310" s="306" t="s">
        <v>178</v>
      </c>
      <c r="U310" s="306" t="s">
        <v>181</v>
      </c>
      <c r="V310" s="309" t="s">
        <v>353</v>
      </c>
      <c r="W310" s="310">
        <v>0.22061817715099999</v>
      </c>
      <c r="X310" s="345" t="s">
        <v>179</v>
      </c>
      <c r="Y310" s="318" t="s">
        <v>180</v>
      </c>
      <c r="Z310" s="318" t="s">
        <v>181</v>
      </c>
      <c r="AA310" s="327"/>
      <c r="AB310" s="457"/>
      <c r="AC310" s="458"/>
      <c r="AD310" s="322">
        <f t="shared" si="4"/>
        <v>0</v>
      </c>
      <c r="AE310" s="306">
        <v>112</v>
      </c>
      <c r="AF310" s="306">
        <v>44</v>
      </c>
      <c r="AG310" s="379" t="s">
        <v>22</v>
      </c>
      <c r="AH310" s="306">
        <v>5</v>
      </c>
    </row>
    <row r="311" spans="1:34" s="380" customFormat="1" ht="13.5" x14ac:dyDescent="0.2">
      <c r="A311" s="504" t="s">
        <v>346</v>
      </c>
      <c r="B311" s="504" t="s">
        <v>262</v>
      </c>
      <c r="C311" s="500">
        <v>502</v>
      </c>
      <c r="D311" s="504" t="s">
        <v>155</v>
      </c>
      <c r="E311" s="500">
        <v>47</v>
      </c>
      <c r="F311" s="500">
        <v>148</v>
      </c>
      <c r="G311" s="500"/>
      <c r="H311" s="500"/>
      <c r="I311" s="500"/>
      <c r="J311" s="500"/>
      <c r="K311" s="500"/>
      <c r="L311" s="500"/>
      <c r="M311" s="500">
        <v>15</v>
      </c>
      <c r="N311" s="500">
        <v>2</v>
      </c>
      <c r="O311" s="500">
        <v>10</v>
      </c>
      <c r="P311" s="500"/>
      <c r="Q311" s="500" t="s">
        <v>20</v>
      </c>
      <c r="R311" s="500" t="s">
        <v>177</v>
      </c>
      <c r="S311" s="500" t="s">
        <v>178</v>
      </c>
      <c r="T311" s="500" t="s">
        <v>181</v>
      </c>
      <c r="U311" s="500" t="s">
        <v>181</v>
      </c>
      <c r="V311" s="504" t="s">
        <v>353</v>
      </c>
      <c r="W311" s="506">
        <v>0.517104291557</v>
      </c>
      <c r="X311" s="345" t="s">
        <v>179</v>
      </c>
      <c r="Y311" s="318" t="s">
        <v>180</v>
      </c>
      <c r="Z311" s="318" t="s">
        <v>181</v>
      </c>
      <c r="AA311" s="327"/>
      <c r="AB311" s="457"/>
      <c r="AC311" s="458"/>
      <c r="AD311" s="322">
        <f t="shared" si="4"/>
        <v>0</v>
      </c>
      <c r="AE311" s="500">
        <v>150</v>
      </c>
      <c r="AF311" s="500">
        <v>65</v>
      </c>
      <c r="AG311" s="530" t="s">
        <v>22</v>
      </c>
      <c r="AH311" s="500">
        <v>6</v>
      </c>
    </row>
    <row r="312" spans="1:34" s="380" customFormat="1" ht="40.5" x14ac:dyDescent="0.2">
      <c r="A312" s="504"/>
      <c r="B312" s="504"/>
      <c r="C312" s="500"/>
      <c r="D312" s="504"/>
      <c r="E312" s="500"/>
      <c r="F312" s="500"/>
      <c r="G312" s="500"/>
      <c r="H312" s="500"/>
      <c r="I312" s="500"/>
      <c r="J312" s="500"/>
      <c r="K312" s="500"/>
      <c r="L312" s="500"/>
      <c r="M312" s="500"/>
      <c r="N312" s="500"/>
      <c r="O312" s="500"/>
      <c r="P312" s="500"/>
      <c r="Q312" s="500"/>
      <c r="R312" s="500"/>
      <c r="S312" s="500"/>
      <c r="T312" s="500"/>
      <c r="U312" s="500"/>
      <c r="V312" s="504"/>
      <c r="W312" s="506"/>
      <c r="X312" s="345" t="s">
        <v>196</v>
      </c>
      <c r="Y312" s="318" t="s">
        <v>180</v>
      </c>
      <c r="Z312" s="318" t="s">
        <v>181</v>
      </c>
      <c r="AA312" s="327" t="s">
        <v>200</v>
      </c>
      <c r="AB312" s="457"/>
      <c r="AC312" s="458"/>
      <c r="AD312" s="322">
        <f t="shared" si="4"/>
        <v>0</v>
      </c>
      <c r="AE312" s="500"/>
      <c r="AF312" s="500"/>
      <c r="AG312" s="532"/>
      <c r="AH312" s="500"/>
    </row>
    <row r="313" spans="1:34" s="380" customFormat="1" ht="27" x14ac:dyDescent="0.2">
      <c r="A313" s="309" t="s">
        <v>346</v>
      </c>
      <c r="B313" s="309" t="s">
        <v>262</v>
      </c>
      <c r="C313" s="306">
        <v>503</v>
      </c>
      <c r="D313" s="309" t="s">
        <v>305</v>
      </c>
      <c r="E313" s="306">
        <v>6</v>
      </c>
      <c r="F313" s="306">
        <v>19</v>
      </c>
      <c r="G313" s="306"/>
      <c r="H313" s="306"/>
      <c r="I313" s="306"/>
      <c r="J313" s="306"/>
      <c r="K313" s="306"/>
      <c r="L313" s="306"/>
      <c r="M313" s="306">
        <v>5</v>
      </c>
      <c r="N313" s="306"/>
      <c r="O313" s="306"/>
      <c r="P313" s="306">
        <v>12</v>
      </c>
      <c r="Q313" s="306"/>
      <c r="R313" s="306"/>
      <c r="S313" s="306"/>
      <c r="T313" s="306"/>
      <c r="U313" s="306"/>
      <c r="V313" s="309"/>
      <c r="W313" s="310"/>
      <c r="X313" s="345"/>
      <c r="Y313" s="318"/>
      <c r="Z313" s="318"/>
      <c r="AA313" s="327"/>
      <c r="AB313" s="322" t="s">
        <v>22</v>
      </c>
      <c r="AC313" s="438" t="s">
        <v>22</v>
      </c>
      <c r="AD313" s="322" t="s">
        <v>22</v>
      </c>
      <c r="AE313" s="306"/>
      <c r="AF313" s="306">
        <v>9</v>
      </c>
      <c r="AG313" s="282" t="s">
        <v>22</v>
      </c>
      <c r="AH313" s="306">
        <v>0</v>
      </c>
    </row>
    <row r="314" spans="1:34" s="380" customFormat="1" ht="27" x14ac:dyDescent="0.2">
      <c r="A314" s="309" t="s">
        <v>346</v>
      </c>
      <c r="B314" s="309" t="s">
        <v>262</v>
      </c>
      <c r="C314" s="306">
        <v>504</v>
      </c>
      <c r="D314" s="309" t="s">
        <v>155</v>
      </c>
      <c r="E314" s="306">
        <v>3</v>
      </c>
      <c r="F314" s="306">
        <v>9</v>
      </c>
      <c r="G314" s="306"/>
      <c r="H314" s="306"/>
      <c r="I314" s="306"/>
      <c r="J314" s="306"/>
      <c r="K314" s="306"/>
      <c r="L314" s="306"/>
      <c r="M314" s="306">
        <v>4</v>
      </c>
      <c r="N314" s="306">
        <v>2</v>
      </c>
      <c r="O314" s="306">
        <v>1</v>
      </c>
      <c r="P314" s="306"/>
      <c r="Q314" s="306" t="s">
        <v>178</v>
      </c>
      <c r="R314" s="306" t="s">
        <v>177</v>
      </c>
      <c r="S314" s="306" t="s">
        <v>178</v>
      </c>
      <c r="T314" s="306" t="s">
        <v>178</v>
      </c>
      <c r="U314" s="306" t="s">
        <v>178</v>
      </c>
      <c r="V314" s="309" t="s">
        <v>353</v>
      </c>
      <c r="W314" s="310"/>
      <c r="X314" s="345" t="s">
        <v>182</v>
      </c>
      <c r="Y314" s="318" t="s">
        <v>21</v>
      </c>
      <c r="Z314" s="318" t="s">
        <v>181</v>
      </c>
      <c r="AA314" s="327"/>
      <c r="AB314" s="457"/>
      <c r="AC314" s="458"/>
      <c r="AD314" s="322">
        <f t="shared" si="4"/>
        <v>0</v>
      </c>
      <c r="AE314" s="306">
        <v>4</v>
      </c>
      <c r="AF314" s="306">
        <v>4</v>
      </c>
      <c r="AG314" s="381" t="s">
        <v>22</v>
      </c>
      <c r="AH314" s="306">
        <v>4</v>
      </c>
    </row>
    <row r="315" spans="1:34" s="380" customFormat="1" ht="27" x14ac:dyDescent="0.2">
      <c r="A315" s="309" t="s">
        <v>346</v>
      </c>
      <c r="B315" s="309" t="s">
        <v>262</v>
      </c>
      <c r="C315" s="306">
        <v>505</v>
      </c>
      <c r="D315" s="309" t="s">
        <v>190</v>
      </c>
      <c r="E315" s="306">
        <v>7</v>
      </c>
      <c r="F315" s="306">
        <v>22</v>
      </c>
      <c r="G315" s="306"/>
      <c r="H315" s="306"/>
      <c r="I315" s="306"/>
      <c r="J315" s="306"/>
      <c r="K315" s="306"/>
      <c r="L315" s="306"/>
      <c r="M315" s="306">
        <v>5</v>
      </c>
      <c r="N315" s="306">
        <v>1</v>
      </c>
      <c r="O315" s="306">
        <v>3</v>
      </c>
      <c r="P315" s="306"/>
      <c r="Q315" s="306" t="s">
        <v>181</v>
      </c>
      <c r="R315" s="306" t="s">
        <v>177</v>
      </c>
      <c r="S315" s="306" t="s">
        <v>178</v>
      </c>
      <c r="T315" s="306" t="s">
        <v>178</v>
      </c>
      <c r="U315" s="306" t="s">
        <v>178</v>
      </c>
      <c r="V315" s="309" t="s">
        <v>353</v>
      </c>
      <c r="W315" s="310"/>
      <c r="X315" s="345" t="s">
        <v>182</v>
      </c>
      <c r="Y315" s="318" t="s">
        <v>21</v>
      </c>
      <c r="Z315" s="318" t="s">
        <v>178</v>
      </c>
      <c r="AA315" s="327"/>
      <c r="AB315" s="457"/>
      <c r="AC315" s="458"/>
      <c r="AD315" s="322">
        <f t="shared" si="4"/>
        <v>0</v>
      </c>
      <c r="AE315" s="306">
        <v>15</v>
      </c>
      <c r="AF315" s="306">
        <v>10</v>
      </c>
      <c r="AG315" s="379" t="s">
        <v>22</v>
      </c>
      <c r="AH315" s="306">
        <v>4</v>
      </c>
    </row>
    <row r="316" spans="1:34" s="380" customFormat="1" ht="38.25" customHeight="1" x14ac:dyDescent="0.2">
      <c r="A316" s="309" t="s">
        <v>346</v>
      </c>
      <c r="B316" s="309" t="s">
        <v>262</v>
      </c>
      <c r="C316" s="306">
        <v>506</v>
      </c>
      <c r="D316" s="309" t="s">
        <v>306</v>
      </c>
      <c r="E316" s="306">
        <v>10</v>
      </c>
      <c r="F316" s="306">
        <v>31</v>
      </c>
      <c r="G316" s="306"/>
      <c r="H316" s="306"/>
      <c r="I316" s="306"/>
      <c r="J316" s="306"/>
      <c r="K316" s="306"/>
      <c r="L316" s="306"/>
      <c r="M316" s="306">
        <v>6</v>
      </c>
      <c r="N316" s="306"/>
      <c r="O316" s="306"/>
      <c r="P316" s="306">
        <v>34</v>
      </c>
      <c r="Q316" s="306"/>
      <c r="R316" s="306"/>
      <c r="S316" s="306"/>
      <c r="T316" s="306"/>
      <c r="U316" s="306"/>
      <c r="V316" s="309"/>
      <c r="W316" s="310"/>
      <c r="X316" s="345"/>
      <c r="Y316" s="318"/>
      <c r="Z316" s="318"/>
      <c r="AA316" s="327"/>
      <c r="AB316" s="322" t="s">
        <v>22</v>
      </c>
      <c r="AC316" s="438" t="s">
        <v>22</v>
      </c>
      <c r="AD316" s="322" t="s">
        <v>22</v>
      </c>
      <c r="AE316" s="306"/>
      <c r="AF316" s="306">
        <v>14</v>
      </c>
      <c r="AG316" s="282" t="s">
        <v>22</v>
      </c>
      <c r="AH316" s="306">
        <v>0</v>
      </c>
    </row>
    <row r="317" spans="1:34" s="380" customFormat="1" ht="27" x14ac:dyDescent="0.2">
      <c r="A317" s="309" t="s">
        <v>346</v>
      </c>
      <c r="B317" s="309" t="s">
        <v>262</v>
      </c>
      <c r="C317" s="306">
        <v>507</v>
      </c>
      <c r="D317" s="309" t="s">
        <v>30</v>
      </c>
      <c r="E317" s="306">
        <v>14</v>
      </c>
      <c r="F317" s="306">
        <v>44</v>
      </c>
      <c r="G317" s="306"/>
      <c r="H317" s="306"/>
      <c r="I317" s="306"/>
      <c r="J317" s="306"/>
      <c r="K317" s="306"/>
      <c r="L317" s="306"/>
      <c r="M317" s="306">
        <v>3</v>
      </c>
      <c r="N317" s="306">
        <v>0</v>
      </c>
      <c r="O317" s="306">
        <v>4</v>
      </c>
      <c r="P317" s="306"/>
      <c r="Q317" s="306" t="s">
        <v>21</v>
      </c>
      <c r="R317" s="306" t="s">
        <v>177</v>
      </c>
      <c r="S317" s="306" t="s">
        <v>178</v>
      </c>
      <c r="T317" s="306" t="s">
        <v>178</v>
      </c>
      <c r="U317" s="306" t="s">
        <v>178</v>
      </c>
      <c r="V317" s="309"/>
      <c r="W317" s="310">
        <v>9.1717482942999997E-3</v>
      </c>
      <c r="X317" s="345"/>
      <c r="Y317" s="318"/>
      <c r="Z317" s="318"/>
      <c r="AA317" s="327"/>
      <c r="AB317" s="322" t="s">
        <v>22</v>
      </c>
      <c r="AC317" s="438" t="s">
        <v>22</v>
      </c>
      <c r="AD317" s="322" t="s">
        <v>22</v>
      </c>
      <c r="AE317" s="306">
        <v>12</v>
      </c>
      <c r="AF317" s="306">
        <v>19</v>
      </c>
      <c r="AG317" s="282" t="s">
        <v>22</v>
      </c>
      <c r="AH317" s="306">
        <v>4</v>
      </c>
    </row>
    <row r="318" spans="1:34" s="380" customFormat="1" ht="27" x14ac:dyDescent="0.2">
      <c r="A318" s="309" t="s">
        <v>346</v>
      </c>
      <c r="B318" s="309" t="s">
        <v>262</v>
      </c>
      <c r="C318" s="306">
        <v>508</v>
      </c>
      <c r="D318" s="309" t="s">
        <v>307</v>
      </c>
      <c r="E318" s="306">
        <v>15</v>
      </c>
      <c r="F318" s="306">
        <v>47</v>
      </c>
      <c r="G318" s="306"/>
      <c r="H318" s="306"/>
      <c r="I318" s="306"/>
      <c r="J318" s="306"/>
      <c r="K318" s="306"/>
      <c r="L318" s="306"/>
      <c r="M318" s="306">
        <v>3</v>
      </c>
      <c r="N318" s="306"/>
      <c r="O318" s="306"/>
      <c r="P318" s="306">
        <v>466</v>
      </c>
      <c r="Q318" s="306"/>
      <c r="R318" s="306"/>
      <c r="S318" s="306"/>
      <c r="T318" s="306"/>
      <c r="U318" s="306"/>
      <c r="V318" s="309"/>
      <c r="W318" s="310"/>
      <c r="X318" s="345"/>
      <c r="Y318" s="318"/>
      <c r="Z318" s="318"/>
      <c r="AA318" s="327"/>
      <c r="AB318" s="322" t="s">
        <v>22</v>
      </c>
      <c r="AC318" s="438" t="s">
        <v>22</v>
      </c>
      <c r="AD318" s="322" t="s">
        <v>22</v>
      </c>
      <c r="AE318" s="306"/>
      <c r="AF318" s="306">
        <v>21</v>
      </c>
      <c r="AG318" s="282" t="s">
        <v>22</v>
      </c>
      <c r="AH318" s="306">
        <v>0</v>
      </c>
    </row>
    <row r="319" spans="1:34" s="380" customFormat="1" ht="27" x14ac:dyDescent="0.2">
      <c r="A319" s="309" t="s">
        <v>346</v>
      </c>
      <c r="B319" s="309" t="s">
        <v>262</v>
      </c>
      <c r="C319" s="306">
        <v>509</v>
      </c>
      <c r="D319" s="309" t="s">
        <v>155</v>
      </c>
      <c r="E319" s="306">
        <v>3</v>
      </c>
      <c r="F319" s="306">
        <v>9</v>
      </c>
      <c r="G319" s="306">
        <v>2</v>
      </c>
      <c r="H319" s="306">
        <v>6</v>
      </c>
      <c r="I319" s="306"/>
      <c r="J319" s="306"/>
      <c r="K319" s="306"/>
      <c r="L319" s="306"/>
      <c r="M319" s="306">
        <v>4</v>
      </c>
      <c r="N319" s="306">
        <v>1</v>
      </c>
      <c r="O319" s="306">
        <v>1</v>
      </c>
      <c r="P319" s="306"/>
      <c r="Q319" s="306" t="s">
        <v>181</v>
      </c>
      <c r="R319" s="306" t="s">
        <v>177</v>
      </c>
      <c r="S319" s="306" t="s">
        <v>178</v>
      </c>
      <c r="T319" s="306" t="s">
        <v>178</v>
      </c>
      <c r="U319" s="306" t="s">
        <v>178</v>
      </c>
      <c r="V319" s="309" t="s">
        <v>353</v>
      </c>
      <c r="W319" s="310"/>
      <c r="X319" s="345" t="s">
        <v>182</v>
      </c>
      <c r="Y319" s="318" t="s">
        <v>21</v>
      </c>
      <c r="Z319" s="318" t="s">
        <v>178</v>
      </c>
      <c r="AA319" s="327"/>
      <c r="AB319" s="457"/>
      <c r="AC319" s="458"/>
      <c r="AD319" s="322">
        <f t="shared" si="4"/>
        <v>0</v>
      </c>
      <c r="AE319" s="306">
        <v>4</v>
      </c>
      <c r="AF319" s="306">
        <v>6</v>
      </c>
      <c r="AG319" s="379" t="s">
        <v>22</v>
      </c>
      <c r="AH319" s="306">
        <v>4</v>
      </c>
    </row>
    <row r="320" spans="1:34" s="380" customFormat="1" ht="27" x14ac:dyDescent="0.2">
      <c r="A320" s="309" t="s">
        <v>346</v>
      </c>
      <c r="B320" s="309" t="s">
        <v>262</v>
      </c>
      <c r="C320" s="306">
        <v>511</v>
      </c>
      <c r="D320" s="309" t="s">
        <v>155</v>
      </c>
      <c r="E320" s="306">
        <v>5</v>
      </c>
      <c r="F320" s="306">
        <v>16</v>
      </c>
      <c r="G320" s="306">
        <v>4</v>
      </c>
      <c r="H320" s="306">
        <v>13</v>
      </c>
      <c r="I320" s="306"/>
      <c r="J320" s="306"/>
      <c r="K320" s="306"/>
      <c r="L320" s="306"/>
      <c r="M320" s="306">
        <v>5</v>
      </c>
      <c r="N320" s="306">
        <v>2</v>
      </c>
      <c r="O320" s="306">
        <v>2</v>
      </c>
      <c r="P320" s="306"/>
      <c r="Q320" s="306" t="s">
        <v>181</v>
      </c>
      <c r="R320" s="306" t="s">
        <v>177</v>
      </c>
      <c r="S320" s="306" t="s">
        <v>178</v>
      </c>
      <c r="T320" s="306" t="s">
        <v>178</v>
      </c>
      <c r="U320" s="306" t="s">
        <v>181</v>
      </c>
      <c r="V320" s="309" t="s">
        <v>353</v>
      </c>
      <c r="W320" s="310"/>
      <c r="X320" s="345" t="s">
        <v>182</v>
      </c>
      <c r="Y320" s="318" t="s">
        <v>21</v>
      </c>
      <c r="Z320" s="318" t="s">
        <v>181</v>
      </c>
      <c r="AA320" s="327"/>
      <c r="AB320" s="457"/>
      <c r="AC320" s="458"/>
      <c r="AD320" s="322">
        <f t="shared" si="4"/>
        <v>0</v>
      </c>
      <c r="AE320" s="306">
        <v>10</v>
      </c>
      <c r="AF320" s="306">
        <v>9</v>
      </c>
      <c r="AG320" s="379" t="s">
        <v>22</v>
      </c>
      <c r="AH320" s="306">
        <v>5</v>
      </c>
    </row>
    <row r="321" spans="1:34" s="380" customFormat="1" ht="27" x14ac:dyDescent="0.2">
      <c r="A321" s="309" t="s">
        <v>346</v>
      </c>
      <c r="B321" s="309" t="s">
        <v>262</v>
      </c>
      <c r="C321" s="306">
        <v>512</v>
      </c>
      <c r="D321" s="309" t="s">
        <v>30</v>
      </c>
      <c r="E321" s="306">
        <v>18</v>
      </c>
      <c r="F321" s="306">
        <v>57</v>
      </c>
      <c r="G321" s="306"/>
      <c r="H321" s="306"/>
      <c r="I321" s="306"/>
      <c r="J321" s="306"/>
      <c r="K321" s="306"/>
      <c r="L321" s="306"/>
      <c r="M321" s="306">
        <v>7</v>
      </c>
      <c r="N321" s="306">
        <v>1</v>
      </c>
      <c r="O321" s="306">
        <v>5</v>
      </c>
      <c r="P321" s="306"/>
      <c r="Q321" s="306" t="s">
        <v>21</v>
      </c>
      <c r="R321" s="306" t="s">
        <v>177</v>
      </c>
      <c r="S321" s="306" t="s">
        <v>178</v>
      </c>
      <c r="T321" s="306" t="s">
        <v>178</v>
      </c>
      <c r="U321" s="306" t="s">
        <v>178</v>
      </c>
      <c r="V321" s="309"/>
      <c r="W321" s="310">
        <v>3.5535651048000001E-2</v>
      </c>
      <c r="X321" s="345"/>
      <c r="Y321" s="318"/>
      <c r="Z321" s="318"/>
      <c r="AA321" s="327"/>
      <c r="AB321" s="322" t="s">
        <v>22</v>
      </c>
      <c r="AC321" s="438" t="s">
        <v>22</v>
      </c>
      <c r="AD321" s="322" t="s">
        <v>22</v>
      </c>
      <c r="AE321" s="306">
        <v>35</v>
      </c>
      <c r="AF321" s="306">
        <v>25</v>
      </c>
      <c r="AG321" s="282" t="s">
        <v>22</v>
      </c>
      <c r="AH321" s="306">
        <v>4</v>
      </c>
    </row>
    <row r="322" spans="1:34" s="380" customFormat="1" ht="27" x14ac:dyDescent="0.2">
      <c r="A322" s="309" t="s">
        <v>346</v>
      </c>
      <c r="B322" s="309" t="s">
        <v>262</v>
      </c>
      <c r="C322" s="306">
        <v>513</v>
      </c>
      <c r="D322" s="309" t="s">
        <v>308</v>
      </c>
      <c r="E322" s="306">
        <v>6</v>
      </c>
      <c r="F322" s="306">
        <v>19</v>
      </c>
      <c r="G322" s="306"/>
      <c r="H322" s="306"/>
      <c r="I322" s="306"/>
      <c r="J322" s="306"/>
      <c r="K322" s="306"/>
      <c r="L322" s="306"/>
      <c r="M322" s="306">
        <v>8</v>
      </c>
      <c r="N322" s="306"/>
      <c r="O322" s="306"/>
      <c r="P322" s="306">
        <v>13</v>
      </c>
      <c r="Q322" s="306"/>
      <c r="R322" s="306"/>
      <c r="S322" s="306"/>
      <c r="T322" s="306"/>
      <c r="U322" s="306"/>
      <c r="V322" s="309" t="s">
        <v>257</v>
      </c>
      <c r="W322" s="310"/>
      <c r="X322" s="345"/>
      <c r="Y322" s="318"/>
      <c r="Z322" s="318" t="s">
        <v>181</v>
      </c>
      <c r="AA322" s="327" t="s">
        <v>333</v>
      </c>
      <c r="AB322" s="322" t="s">
        <v>22</v>
      </c>
      <c r="AC322" s="438" t="s">
        <v>22</v>
      </c>
      <c r="AD322" s="322" t="s">
        <v>22</v>
      </c>
      <c r="AE322" s="306"/>
      <c r="AF322" s="306">
        <v>9</v>
      </c>
      <c r="AG322" s="379" t="s">
        <v>22</v>
      </c>
      <c r="AH322" s="306">
        <v>0</v>
      </c>
    </row>
    <row r="323" spans="1:34" s="380" customFormat="1" ht="27" x14ac:dyDescent="0.2">
      <c r="A323" s="309" t="s">
        <v>346</v>
      </c>
      <c r="B323" s="309" t="s">
        <v>262</v>
      </c>
      <c r="C323" s="306">
        <v>514</v>
      </c>
      <c r="D323" s="309" t="s">
        <v>309</v>
      </c>
      <c r="E323" s="306">
        <v>12</v>
      </c>
      <c r="F323" s="306">
        <v>38</v>
      </c>
      <c r="G323" s="306"/>
      <c r="H323" s="306"/>
      <c r="I323" s="306"/>
      <c r="J323" s="306"/>
      <c r="K323" s="306"/>
      <c r="L323" s="306"/>
      <c r="M323" s="306">
        <v>5</v>
      </c>
      <c r="N323" s="306"/>
      <c r="O323" s="306"/>
      <c r="P323" s="306">
        <v>340</v>
      </c>
      <c r="Q323" s="306"/>
      <c r="R323" s="306"/>
      <c r="S323" s="306"/>
      <c r="T323" s="306"/>
      <c r="U323" s="306"/>
      <c r="V323" s="309"/>
      <c r="W323" s="310"/>
      <c r="X323" s="345"/>
      <c r="Y323" s="318"/>
      <c r="Z323" s="318"/>
      <c r="AA323" s="327"/>
      <c r="AB323" s="322" t="s">
        <v>22</v>
      </c>
      <c r="AC323" s="438" t="s">
        <v>22</v>
      </c>
      <c r="AD323" s="322" t="s">
        <v>22</v>
      </c>
      <c r="AE323" s="306"/>
      <c r="AF323" s="306">
        <v>17</v>
      </c>
      <c r="AG323" s="282" t="s">
        <v>22</v>
      </c>
      <c r="AH323" s="306">
        <v>0</v>
      </c>
    </row>
    <row r="324" spans="1:34" s="380" customFormat="1" ht="27" x14ac:dyDescent="0.2">
      <c r="A324" s="309" t="s">
        <v>346</v>
      </c>
      <c r="B324" s="309" t="s">
        <v>262</v>
      </c>
      <c r="C324" s="306">
        <v>515</v>
      </c>
      <c r="D324" s="309" t="s">
        <v>150</v>
      </c>
      <c r="E324" s="306">
        <v>4</v>
      </c>
      <c r="F324" s="306">
        <v>13</v>
      </c>
      <c r="G324" s="306"/>
      <c r="H324" s="306"/>
      <c r="I324" s="306"/>
      <c r="J324" s="306"/>
      <c r="K324" s="306"/>
      <c r="L324" s="306"/>
      <c r="M324" s="306">
        <v>3</v>
      </c>
      <c r="N324" s="306">
        <v>2</v>
      </c>
      <c r="O324" s="306">
        <v>1</v>
      </c>
      <c r="P324" s="306"/>
      <c r="Q324" s="306" t="s">
        <v>178</v>
      </c>
      <c r="R324" s="306" t="s">
        <v>177</v>
      </c>
      <c r="S324" s="306" t="s">
        <v>178</v>
      </c>
      <c r="T324" s="306" t="s">
        <v>178</v>
      </c>
      <c r="U324" s="306" t="s">
        <v>178</v>
      </c>
      <c r="V324" s="309" t="s">
        <v>353</v>
      </c>
      <c r="W324" s="310"/>
      <c r="X324" s="345" t="s">
        <v>182</v>
      </c>
      <c r="Y324" s="318" t="s">
        <v>21</v>
      </c>
      <c r="Z324" s="318" t="s">
        <v>181</v>
      </c>
      <c r="AA324" s="327"/>
      <c r="AB324" s="457"/>
      <c r="AC324" s="458"/>
      <c r="AD324" s="322">
        <f t="shared" ref="AD324:AD327" si="5">AB324+AC324</f>
        <v>0</v>
      </c>
      <c r="AE324" s="306">
        <v>3</v>
      </c>
      <c r="AF324" s="306">
        <v>6</v>
      </c>
      <c r="AG324" s="379" t="s">
        <v>22</v>
      </c>
      <c r="AH324" s="306">
        <v>4</v>
      </c>
    </row>
    <row r="325" spans="1:34" s="380" customFormat="1" ht="27" x14ac:dyDescent="0.2">
      <c r="A325" s="309" t="s">
        <v>346</v>
      </c>
      <c r="B325" s="309" t="s">
        <v>262</v>
      </c>
      <c r="C325" s="306">
        <v>516</v>
      </c>
      <c r="D325" s="309" t="s">
        <v>150</v>
      </c>
      <c r="E325" s="306">
        <v>4</v>
      </c>
      <c r="F325" s="306">
        <v>13</v>
      </c>
      <c r="G325" s="306"/>
      <c r="H325" s="306"/>
      <c r="I325" s="306"/>
      <c r="J325" s="306"/>
      <c r="K325" s="306"/>
      <c r="L325" s="306"/>
      <c r="M325" s="306">
        <v>3</v>
      </c>
      <c r="N325" s="306">
        <v>2</v>
      </c>
      <c r="O325" s="306">
        <v>1</v>
      </c>
      <c r="P325" s="306"/>
      <c r="Q325" s="306" t="s">
        <v>178</v>
      </c>
      <c r="R325" s="306" t="s">
        <v>177</v>
      </c>
      <c r="S325" s="306" t="s">
        <v>178</v>
      </c>
      <c r="T325" s="306" t="s">
        <v>178</v>
      </c>
      <c r="U325" s="306" t="s">
        <v>178</v>
      </c>
      <c r="V325" s="309" t="s">
        <v>353</v>
      </c>
      <c r="W325" s="310"/>
      <c r="X325" s="345" t="s">
        <v>182</v>
      </c>
      <c r="Y325" s="318" t="s">
        <v>21</v>
      </c>
      <c r="Z325" s="318" t="s">
        <v>181</v>
      </c>
      <c r="AA325" s="327"/>
      <c r="AB325" s="457"/>
      <c r="AC325" s="458"/>
      <c r="AD325" s="322">
        <f t="shared" si="5"/>
        <v>0</v>
      </c>
      <c r="AE325" s="306">
        <v>3</v>
      </c>
      <c r="AF325" s="306">
        <v>6</v>
      </c>
      <c r="AG325" s="379" t="s">
        <v>22</v>
      </c>
      <c r="AH325" s="306">
        <v>4</v>
      </c>
    </row>
    <row r="326" spans="1:34" s="380" customFormat="1" ht="27" x14ac:dyDescent="0.2">
      <c r="A326" s="309" t="s">
        <v>346</v>
      </c>
      <c r="B326" s="309" t="s">
        <v>262</v>
      </c>
      <c r="C326" s="306">
        <v>517</v>
      </c>
      <c r="D326" s="309" t="s">
        <v>150</v>
      </c>
      <c r="E326" s="306">
        <v>4</v>
      </c>
      <c r="F326" s="306">
        <v>13</v>
      </c>
      <c r="G326" s="306"/>
      <c r="H326" s="306"/>
      <c r="I326" s="306"/>
      <c r="J326" s="306"/>
      <c r="K326" s="306"/>
      <c r="L326" s="306"/>
      <c r="M326" s="306">
        <v>3</v>
      </c>
      <c r="N326" s="306">
        <v>2</v>
      </c>
      <c r="O326" s="306">
        <v>1</v>
      </c>
      <c r="P326" s="306"/>
      <c r="Q326" s="306" t="s">
        <v>178</v>
      </c>
      <c r="R326" s="306" t="s">
        <v>177</v>
      </c>
      <c r="S326" s="306" t="s">
        <v>178</v>
      </c>
      <c r="T326" s="306" t="s">
        <v>178</v>
      </c>
      <c r="U326" s="306" t="s">
        <v>178</v>
      </c>
      <c r="V326" s="309" t="s">
        <v>353</v>
      </c>
      <c r="W326" s="310"/>
      <c r="X326" s="345" t="s">
        <v>182</v>
      </c>
      <c r="Y326" s="318" t="s">
        <v>21</v>
      </c>
      <c r="Z326" s="318" t="s">
        <v>181</v>
      </c>
      <c r="AA326" s="327"/>
      <c r="AB326" s="457"/>
      <c r="AC326" s="458"/>
      <c r="AD326" s="322">
        <f t="shared" si="5"/>
        <v>0</v>
      </c>
      <c r="AE326" s="306">
        <v>3</v>
      </c>
      <c r="AF326" s="306">
        <v>6</v>
      </c>
      <c r="AG326" s="379" t="s">
        <v>22</v>
      </c>
      <c r="AH326" s="306">
        <v>4</v>
      </c>
    </row>
    <row r="327" spans="1:34" s="380" customFormat="1" ht="27" x14ac:dyDescent="0.2">
      <c r="A327" s="309" t="s">
        <v>346</v>
      </c>
      <c r="B327" s="309" t="s">
        <v>262</v>
      </c>
      <c r="C327" s="306">
        <v>518</v>
      </c>
      <c r="D327" s="309" t="s">
        <v>30</v>
      </c>
      <c r="E327" s="306">
        <v>24</v>
      </c>
      <c r="F327" s="306">
        <v>75</v>
      </c>
      <c r="G327" s="306"/>
      <c r="H327" s="306"/>
      <c r="I327" s="306"/>
      <c r="J327" s="306"/>
      <c r="K327" s="306"/>
      <c r="L327" s="306"/>
      <c r="M327" s="306">
        <v>7</v>
      </c>
      <c r="N327" s="306">
        <v>2</v>
      </c>
      <c r="O327" s="306">
        <v>6</v>
      </c>
      <c r="P327" s="306"/>
      <c r="Q327" s="306" t="s">
        <v>21</v>
      </c>
      <c r="R327" s="306" t="s">
        <v>177</v>
      </c>
      <c r="S327" s="306" t="s">
        <v>178</v>
      </c>
      <c r="T327" s="306" t="s">
        <v>178</v>
      </c>
      <c r="U327" s="306" t="s">
        <v>178</v>
      </c>
      <c r="V327" s="309" t="s">
        <v>353</v>
      </c>
      <c r="W327" s="310">
        <v>6.3224209081800001E-2</v>
      </c>
      <c r="X327" s="345" t="s">
        <v>224</v>
      </c>
      <c r="Y327" s="318" t="s">
        <v>180</v>
      </c>
      <c r="Z327" s="318" t="s">
        <v>21</v>
      </c>
      <c r="AA327" s="327"/>
      <c r="AB327" s="457"/>
      <c r="AC327" s="458"/>
      <c r="AD327" s="322">
        <f t="shared" si="5"/>
        <v>0</v>
      </c>
      <c r="AE327" s="306">
        <v>42</v>
      </c>
      <c r="AF327" s="306">
        <v>33</v>
      </c>
      <c r="AG327" s="381" t="s">
        <v>22</v>
      </c>
      <c r="AH327" s="306">
        <v>4</v>
      </c>
    </row>
    <row r="329" spans="1:34" ht="15" x14ac:dyDescent="0.25">
      <c r="A329" s="375" t="s">
        <v>362</v>
      </c>
      <c r="X329"/>
    </row>
    <row r="330" spans="1:34" s="284" customFormat="1" ht="13.5" x14ac:dyDescent="0.2">
      <c r="A330" s="514" t="s">
        <v>323</v>
      </c>
      <c r="B330" s="514"/>
      <c r="C330" s="312" t="s">
        <v>324</v>
      </c>
      <c r="D330" s="290" t="s">
        <v>25</v>
      </c>
      <c r="E330" s="290" t="s">
        <v>325</v>
      </c>
      <c r="F330" s="520" t="s">
        <v>326</v>
      </c>
      <c r="G330" s="520"/>
      <c r="H330" s="291"/>
      <c r="I330" s="291"/>
      <c r="J330" s="291"/>
      <c r="K330" s="291"/>
      <c r="L330" s="291"/>
      <c r="M330" s="291"/>
      <c r="N330" s="291"/>
      <c r="O330" s="291"/>
      <c r="P330" s="291"/>
      <c r="Q330" s="291"/>
      <c r="R330" s="291"/>
      <c r="S330" s="291"/>
      <c r="T330" s="292"/>
      <c r="U330" s="292"/>
      <c r="V330" s="293"/>
      <c r="W330" s="294"/>
      <c r="X330" s="330"/>
      <c r="Y330" s="330"/>
      <c r="Z330" s="320"/>
      <c r="AA330" s="331"/>
      <c r="AB330" s="323"/>
      <c r="AC330" s="440"/>
      <c r="AD330" s="323"/>
      <c r="AG330" s="295"/>
    </row>
    <row r="331" spans="1:34" s="284" customFormat="1" ht="13.5" x14ac:dyDescent="0.2">
      <c r="A331" s="515" t="s">
        <v>358</v>
      </c>
      <c r="B331" s="516"/>
      <c r="C331" s="296" t="s">
        <v>78</v>
      </c>
      <c r="D331" s="290" t="s">
        <v>22</v>
      </c>
      <c r="E331" s="290" t="s">
        <v>22</v>
      </c>
      <c r="F331" s="518">
        <f>AD3+AD7+AD9+AD10+AD12+AD13+AD15+AD16+AD18+AD19+AD20+AD21+AD23+AD31+AD33+AD34+AD36+AD37+AD39+AD43+AD45+AD48+AD49+AD50+AD62+AD64+AD68+AD72+AD74+AD76+AD78+AD87+AD89+AD94+AD96+AD99+AD102+AD103+AD110+AD111+AD112+AD114+AD115+AD117+AD118+AD119+AD121+AD125+AD128+AD130+AD131+AD133+AD135+AD142+AD144+AD146+AD148+AD149+AD151+AD158+AD160+AD161+AD162+AD163+AD164+AD165+AD168+AD170+AD173+AD174+AD175+AD182+AD186+AD187+AD201+AD202+AD203+AD204+AD206+AD207+AD209+AD211+AD212+AD213+AD214+AD215+AD222+AD225+AD226+AD228+AD229+AD231+AD233+AD234+AD236+AD252+AD254+AD255+AD257+AD258+AD260+AD262+AD265+AD267+AD270+AD272+AD273+AD274+AD275+AD276+AD278+AD279+AD280+AD283+AD285+AD286+AD288+AD290+AD291+AD294+AD296+AD298+AD300+AD302+AD315+AD319</f>
        <v>0</v>
      </c>
      <c r="G331" s="519"/>
      <c r="H331" s="291"/>
      <c r="I331" s="291"/>
      <c r="J331" s="291"/>
      <c r="K331" s="291"/>
      <c r="L331" s="291"/>
      <c r="M331" s="291"/>
      <c r="N331" s="291"/>
      <c r="O331" s="291"/>
      <c r="P331" s="291"/>
      <c r="Q331" s="291"/>
      <c r="R331" s="291"/>
      <c r="S331" s="291"/>
      <c r="T331" s="292"/>
      <c r="U331" s="292"/>
      <c r="V331" s="293"/>
      <c r="W331" s="294"/>
      <c r="X331" s="330"/>
      <c r="Y331" s="330"/>
      <c r="Z331" s="320"/>
      <c r="AA331" s="331"/>
      <c r="AB331" s="323"/>
      <c r="AC331" s="440"/>
      <c r="AD331" s="323"/>
      <c r="AG331" s="295"/>
    </row>
    <row r="332" spans="1:34" s="284" customFormat="1" ht="62.25" customHeight="1" x14ac:dyDescent="0.2">
      <c r="A332" s="514" t="s">
        <v>327</v>
      </c>
      <c r="B332" s="514"/>
      <c r="C332" s="296" t="s">
        <v>26</v>
      </c>
      <c r="D332" s="296">
        <v>22</v>
      </c>
      <c r="E332" s="460"/>
      <c r="F332" s="517">
        <f>E332*D332</f>
        <v>0</v>
      </c>
      <c r="G332" s="517"/>
      <c r="H332" s="297"/>
      <c r="I332" s="297"/>
      <c r="J332" s="297"/>
      <c r="K332" s="297"/>
      <c r="L332" s="298"/>
      <c r="M332" s="298"/>
      <c r="N332" s="298"/>
      <c r="O332" s="298"/>
      <c r="P332" s="299"/>
      <c r="Q332" s="299"/>
      <c r="R332" s="299"/>
      <c r="S332" s="299"/>
      <c r="T332" s="292"/>
      <c r="U332" s="292"/>
      <c r="V332" s="293"/>
      <c r="W332" s="294"/>
      <c r="X332" s="330"/>
      <c r="Y332" s="330"/>
      <c r="Z332" s="320"/>
      <c r="AA332" s="331"/>
      <c r="AB332" s="323"/>
      <c r="AC332" s="440"/>
      <c r="AD332" s="323"/>
      <c r="AG332" s="300"/>
    </row>
    <row r="333" spans="1:34" s="357" customFormat="1" ht="16.5" x14ac:dyDescent="0.3">
      <c r="A333" s="521" t="s">
        <v>359</v>
      </c>
      <c r="B333" s="522"/>
      <c r="C333" s="363"/>
      <c r="D333" s="348"/>
      <c r="E333" s="348"/>
      <c r="F333" s="528">
        <f>SUM(F331:G332)</f>
        <v>0</v>
      </c>
      <c r="G333" s="529"/>
      <c r="H333" s="349"/>
      <c r="I333" s="349"/>
      <c r="J333" s="349"/>
      <c r="K333" s="349"/>
      <c r="L333" s="349"/>
      <c r="M333" s="349"/>
      <c r="N333" s="349"/>
      <c r="O333" s="349"/>
      <c r="P333" s="349"/>
      <c r="Q333" s="349"/>
      <c r="R333" s="349"/>
      <c r="S333" s="349"/>
      <c r="T333" s="350"/>
      <c r="U333" s="350"/>
      <c r="V333" s="351"/>
      <c r="W333" s="352"/>
      <c r="X333" s="353"/>
      <c r="Y333" s="353"/>
      <c r="Z333" s="354"/>
      <c r="AA333" s="355"/>
      <c r="AB333" s="356"/>
      <c r="AC333" s="441"/>
      <c r="AD333" s="356"/>
      <c r="AG333" s="358"/>
    </row>
    <row r="334" spans="1:34" s="284" customFormat="1" ht="13.5" x14ac:dyDescent="0.2">
      <c r="A334" s="359"/>
      <c r="B334" s="360"/>
      <c r="C334" s="364"/>
      <c r="D334" s="360"/>
      <c r="E334" s="360"/>
      <c r="F334" s="361"/>
      <c r="G334" s="362"/>
      <c r="H334" s="291"/>
      <c r="I334" s="291"/>
      <c r="J334" s="291"/>
      <c r="K334" s="291"/>
      <c r="L334" s="291"/>
      <c r="M334" s="291"/>
      <c r="N334" s="291"/>
      <c r="O334" s="291"/>
      <c r="P334" s="291"/>
      <c r="Q334" s="291"/>
      <c r="R334" s="291"/>
      <c r="S334" s="291"/>
      <c r="T334" s="292"/>
      <c r="U334" s="292"/>
      <c r="V334" s="293"/>
      <c r="W334" s="294"/>
      <c r="X334" s="330"/>
      <c r="Y334" s="330"/>
      <c r="Z334" s="320"/>
      <c r="AA334" s="331"/>
      <c r="AB334" s="323"/>
      <c r="AC334" s="440"/>
      <c r="AD334" s="323"/>
      <c r="AG334" s="295"/>
    </row>
    <row r="335" spans="1:34" s="284" customFormat="1" ht="13.5" x14ac:dyDescent="0.2">
      <c r="A335" s="515" t="s">
        <v>360</v>
      </c>
      <c r="B335" s="516"/>
      <c r="C335" s="296" t="s">
        <v>78</v>
      </c>
      <c r="D335" s="290" t="s">
        <v>22</v>
      </c>
      <c r="E335" s="290" t="s">
        <v>22</v>
      </c>
      <c r="F335" s="518">
        <f>AD6+AD26+AD28+AD29+AD30+AD40+AD41+AD42+AD46+AD47+AD51+AD54+AD55+AD56+AD57+AD60+AD61+AD65+AD66+AD67+AD70+AD71+AD75+AD79+AD80+AD81+AD82+AD83+AD84+AD86+AD90+AD91+AD97+AD98+AD100+AD101+AD105+AD106+AD107+AD108+AD109+AD123+AD127+AD137+AD152+AD153+AD154+AD155+AD156+AD157+AD167+AD171+AD172+AD179+AD180+AD184+AD185+AD190+AD195+AD196+AD208+AD210+AD216+AD218+AD219+AD220+AD221+AD223+AD224+AD232+AD243+AD246+AD249+AD250+AD251+AD263+AD268+AD269+AD281+AD282+AD292+AD293+AD297+AD303+AD304+AD305+AD306+AD308+AD309+AD310+AD311+AD312+AD314+AD320+AD324+AD325+AD326</f>
        <v>0</v>
      </c>
      <c r="G335" s="519"/>
      <c r="H335" s="291"/>
      <c r="I335" s="291"/>
      <c r="J335" s="291"/>
      <c r="K335" s="291"/>
      <c r="L335" s="291"/>
      <c r="M335" s="291"/>
      <c r="N335" s="291"/>
      <c r="O335" s="291"/>
      <c r="P335" s="291"/>
      <c r="Q335" s="291"/>
      <c r="R335" s="291"/>
      <c r="S335" s="291"/>
      <c r="T335" s="292"/>
      <c r="U335" s="292"/>
      <c r="V335" s="293"/>
      <c r="W335" s="294"/>
      <c r="X335" s="330"/>
      <c r="Y335" s="330"/>
      <c r="Z335" s="320"/>
      <c r="AA335" s="331"/>
      <c r="AB335" s="323"/>
      <c r="AC335" s="440"/>
      <c r="AD335" s="323"/>
      <c r="AG335" s="295"/>
    </row>
    <row r="336" spans="1:34" s="284" customFormat="1" ht="63" customHeight="1" x14ac:dyDescent="0.2">
      <c r="A336" s="514" t="s">
        <v>327</v>
      </c>
      <c r="B336" s="514"/>
      <c r="C336" s="296" t="s">
        <v>26</v>
      </c>
      <c r="D336" s="296">
        <v>20</v>
      </c>
      <c r="E336" s="460"/>
      <c r="F336" s="517">
        <f>E336*D336</f>
        <v>0</v>
      </c>
      <c r="G336" s="517"/>
      <c r="H336" s="297"/>
      <c r="I336" s="297"/>
      <c r="J336" s="297"/>
      <c r="K336" s="297"/>
      <c r="L336" s="298"/>
      <c r="M336" s="298"/>
      <c r="N336" s="298"/>
      <c r="O336" s="298"/>
      <c r="P336" s="299"/>
      <c r="Q336" s="299"/>
      <c r="R336" s="299"/>
      <c r="S336" s="299"/>
      <c r="T336" s="292"/>
      <c r="U336" s="292"/>
      <c r="V336" s="293"/>
      <c r="W336" s="294"/>
      <c r="X336" s="330"/>
      <c r="Y336" s="330"/>
      <c r="Z336" s="320"/>
      <c r="AA336" s="331"/>
      <c r="AB336" s="323"/>
      <c r="AC336" s="440"/>
      <c r="AD336" s="323"/>
      <c r="AG336" s="300"/>
    </row>
    <row r="337" spans="1:33" s="357" customFormat="1" ht="16.5" x14ac:dyDescent="0.3">
      <c r="A337" s="521" t="s">
        <v>359</v>
      </c>
      <c r="B337" s="522"/>
      <c r="C337" s="363"/>
      <c r="D337" s="348"/>
      <c r="E337" s="348"/>
      <c r="F337" s="528">
        <f>SUM(F335:G336)</f>
        <v>0</v>
      </c>
      <c r="G337" s="529"/>
      <c r="H337" s="349"/>
      <c r="I337" s="349"/>
      <c r="J337" s="349"/>
      <c r="K337" s="349"/>
      <c r="L337" s="349"/>
      <c r="M337" s="349"/>
      <c r="N337" s="349"/>
      <c r="O337" s="349"/>
      <c r="P337" s="349"/>
      <c r="Q337" s="349"/>
      <c r="R337" s="349"/>
      <c r="S337" s="349"/>
      <c r="T337" s="350"/>
      <c r="U337" s="350"/>
      <c r="V337" s="351"/>
      <c r="W337" s="352"/>
      <c r="X337" s="353"/>
      <c r="Y337" s="353"/>
      <c r="Z337" s="354"/>
      <c r="AA337" s="355"/>
      <c r="AB337" s="356"/>
      <c r="AC337" s="441"/>
      <c r="AD337" s="356"/>
      <c r="AG337" s="358"/>
    </row>
    <row r="338" spans="1:33" s="284" customFormat="1" ht="13.5" x14ac:dyDescent="0.2">
      <c r="A338" s="359"/>
      <c r="B338" s="360"/>
      <c r="C338" s="364"/>
      <c r="D338" s="360"/>
      <c r="E338" s="360"/>
      <c r="F338" s="361"/>
      <c r="G338" s="362"/>
      <c r="H338" s="291"/>
      <c r="I338" s="291"/>
      <c r="J338" s="291"/>
      <c r="K338" s="291"/>
      <c r="L338" s="291"/>
      <c r="M338" s="291"/>
      <c r="N338" s="291"/>
      <c r="O338" s="291"/>
      <c r="P338" s="291"/>
      <c r="Q338" s="291"/>
      <c r="R338" s="291"/>
      <c r="S338" s="291"/>
      <c r="T338" s="292"/>
      <c r="U338" s="292"/>
      <c r="V338" s="293"/>
      <c r="W338" s="294"/>
      <c r="X338" s="330"/>
      <c r="Y338" s="330"/>
      <c r="Z338" s="320"/>
      <c r="AA338" s="331"/>
      <c r="AB338" s="323"/>
      <c r="AC338" s="440"/>
      <c r="AD338" s="323"/>
      <c r="AG338" s="295"/>
    </row>
    <row r="339" spans="1:33" s="284" customFormat="1" ht="13.5" x14ac:dyDescent="0.2">
      <c r="A339" s="515" t="s">
        <v>361</v>
      </c>
      <c r="B339" s="516"/>
      <c r="C339" s="296" t="s">
        <v>78</v>
      </c>
      <c r="D339" s="290" t="s">
        <v>22</v>
      </c>
      <c r="E339" s="290" t="s">
        <v>22</v>
      </c>
      <c r="F339" s="534">
        <f>AD4+AD25+AD58+AD59+AD93+AD120+AD124+AD134+AD181+AD183+AD191+AD197+AD198+AD199+AD289+AD327</f>
        <v>0</v>
      </c>
      <c r="G339" s="535"/>
      <c r="H339" s="291"/>
      <c r="I339" s="291"/>
      <c r="J339" s="291"/>
      <c r="K339" s="291"/>
      <c r="L339" s="291"/>
      <c r="M339" s="291"/>
      <c r="N339" s="291"/>
      <c r="O339" s="291"/>
      <c r="P339" s="291"/>
      <c r="Q339" s="291"/>
      <c r="R339" s="291"/>
      <c r="S339" s="291"/>
      <c r="T339" s="292"/>
      <c r="U339" s="292"/>
      <c r="V339" s="293"/>
      <c r="W339" s="294"/>
      <c r="X339" s="330"/>
      <c r="Y339" s="330"/>
      <c r="Z339" s="320"/>
      <c r="AA339" s="331"/>
      <c r="AB339" s="323"/>
      <c r="AC339" s="440"/>
      <c r="AD339" s="323"/>
      <c r="AG339" s="295"/>
    </row>
    <row r="340" spans="1:33" s="284" customFormat="1" ht="66.75" customHeight="1" x14ac:dyDescent="0.2">
      <c r="A340" s="514" t="s">
        <v>327</v>
      </c>
      <c r="B340" s="514"/>
      <c r="C340" s="296" t="s">
        <v>26</v>
      </c>
      <c r="D340" s="296">
        <v>4</v>
      </c>
      <c r="E340" s="460"/>
      <c r="F340" s="517">
        <f>E340*D340</f>
        <v>0</v>
      </c>
      <c r="G340" s="517"/>
      <c r="H340" s="297"/>
      <c r="I340" s="297"/>
      <c r="J340" s="297"/>
      <c r="K340" s="297"/>
      <c r="L340" s="298"/>
      <c r="M340" s="298"/>
      <c r="N340" s="298"/>
      <c r="O340" s="298"/>
      <c r="P340" s="299"/>
      <c r="Q340" s="299"/>
      <c r="R340" s="299"/>
      <c r="S340" s="299"/>
      <c r="T340" s="292"/>
      <c r="U340" s="292"/>
      <c r="V340" s="293"/>
      <c r="W340" s="294"/>
      <c r="X340" s="330"/>
      <c r="Y340" s="330"/>
      <c r="Z340" s="320"/>
      <c r="AA340" s="331"/>
      <c r="AB340" s="323"/>
      <c r="AC340" s="440"/>
      <c r="AD340" s="323"/>
      <c r="AG340" s="300"/>
    </row>
    <row r="341" spans="1:33" s="357" customFormat="1" ht="16.5" x14ac:dyDescent="0.3">
      <c r="A341" s="521" t="s">
        <v>359</v>
      </c>
      <c r="B341" s="522"/>
      <c r="C341" s="347"/>
      <c r="D341" s="348"/>
      <c r="E341" s="348"/>
      <c r="F341" s="528">
        <f>SUM(F339:G340)</f>
        <v>0</v>
      </c>
      <c r="G341" s="529"/>
      <c r="H341" s="349"/>
      <c r="I341" s="349"/>
      <c r="J341" s="349"/>
      <c r="K341" s="349"/>
      <c r="L341" s="349"/>
      <c r="M341" s="349"/>
      <c r="N341" s="349"/>
      <c r="O341" s="349"/>
      <c r="P341" s="349"/>
      <c r="Q341" s="349"/>
      <c r="R341" s="349"/>
      <c r="S341" s="349"/>
      <c r="T341" s="350"/>
      <c r="U341" s="350"/>
      <c r="V341" s="351"/>
      <c r="W341" s="352"/>
      <c r="X341" s="353"/>
      <c r="Y341" s="353"/>
      <c r="Z341" s="354"/>
      <c r="AA341" s="355"/>
      <c r="AB341" s="356"/>
      <c r="AC341" s="441"/>
      <c r="AD341" s="356"/>
      <c r="AG341" s="358"/>
    </row>
    <row r="342" spans="1:33" s="357" customFormat="1" ht="16.5" x14ac:dyDescent="0.3">
      <c r="A342" s="367"/>
      <c r="B342" s="367"/>
      <c r="C342" s="368"/>
      <c r="D342" s="369"/>
      <c r="E342" s="369"/>
      <c r="F342" s="370"/>
      <c r="G342" s="370"/>
      <c r="H342" s="349"/>
      <c r="I342" s="349"/>
      <c r="J342" s="349"/>
      <c r="K342" s="349"/>
      <c r="L342" s="349"/>
      <c r="M342" s="349"/>
      <c r="N342" s="349"/>
      <c r="O342" s="349"/>
      <c r="P342" s="349"/>
      <c r="Q342" s="349"/>
      <c r="R342" s="349"/>
      <c r="S342" s="349"/>
      <c r="T342" s="350"/>
      <c r="U342" s="350"/>
      <c r="V342" s="351"/>
      <c r="W342" s="352"/>
      <c r="X342" s="353"/>
      <c r="Y342" s="353"/>
      <c r="Z342" s="354"/>
      <c r="AA342" s="355"/>
      <c r="AB342" s="356"/>
      <c r="AC342" s="441"/>
      <c r="AD342" s="356"/>
      <c r="AG342" s="358"/>
    </row>
    <row r="343" spans="1:33" ht="15" x14ac:dyDescent="0.25">
      <c r="A343" s="375" t="s">
        <v>363</v>
      </c>
      <c r="F343" s="376"/>
      <c r="G343" s="376"/>
      <c r="X343"/>
    </row>
    <row r="344" spans="1:33" s="284" customFormat="1" ht="13.5" x14ac:dyDescent="0.2">
      <c r="A344" s="514" t="s">
        <v>323</v>
      </c>
      <c r="B344" s="514"/>
      <c r="C344" s="312" t="s">
        <v>324</v>
      </c>
      <c r="D344" s="290" t="s">
        <v>25</v>
      </c>
      <c r="E344" s="290" t="s">
        <v>325</v>
      </c>
      <c r="F344" s="523" t="s">
        <v>326</v>
      </c>
      <c r="G344" s="523"/>
      <c r="H344" s="291"/>
      <c r="I344" s="291"/>
      <c r="J344" s="291"/>
      <c r="K344" s="291"/>
      <c r="L344" s="291"/>
      <c r="M344" s="291"/>
      <c r="N344" s="291"/>
      <c r="O344" s="291"/>
      <c r="P344" s="291"/>
      <c r="Q344" s="291"/>
      <c r="R344" s="291"/>
      <c r="S344" s="291"/>
      <c r="T344" s="292"/>
      <c r="U344" s="292"/>
      <c r="V344" s="293"/>
      <c r="W344" s="294"/>
      <c r="X344" s="330"/>
      <c r="Y344" s="330"/>
      <c r="Z344" s="320"/>
      <c r="AA344" s="331"/>
      <c r="AB344" s="323"/>
      <c r="AC344" s="440"/>
      <c r="AD344" s="323"/>
      <c r="AG344" s="295"/>
    </row>
    <row r="345" spans="1:33" s="284" customFormat="1" ht="16.5" x14ac:dyDescent="0.2">
      <c r="A345" s="515" t="s">
        <v>358</v>
      </c>
      <c r="B345" s="516"/>
      <c r="C345" s="296" t="s">
        <v>78</v>
      </c>
      <c r="D345" s="290" t="s">
        <v>22</v>
      </c>
      <c r="E345" s="290" t="s">
        <v>22</v>
      </c>
      <c r="F345" s="524">
        <f>AD8+AD11+AD14+AD17+AD22+AD24+AD27+AD32+AD35+AD38+AD44+AD63+AD73+AD77+AD88+AD92+AD95+AD113+AD116+AD122+AD126+AD129+AD132+AD143+AD145+AD147+AD150+AD159+AD166+AD169+AD176+AD205+AD253+AD256+AD259+AD261+AD264+AD266+AD271+AD277+AD284+AD287+AD295+AD301+AG104+AG117+AG141+AG307+AD104+AD141+AD307</f>
        <v>0</v>
      </c>
      <c r="G345" s="525"/>
      <c r="H345" s="291"/>
      <c r="I345" s="291"/>
      <c r="J345" s="291"/>
      <c r="K345" s="291"/>
      <c r="L345" s="291"/>
      <c r="M345" s="291"/>
      <c r="N345" s="291"/>
      <c r="O345" s="291"/>
      <c r="P345" s="291"/>
      <c r="Q345" s="291"/>
      <c r="R345" s="291"/>
      <c r="S345" s="291"/>
      <c r="T345" s="292"/>
      <c r="U345" s="292"/>
      <c r="V345" s="293"/>
      <c r="W345" s="294"/>
      <c r="X345" s="330"/>
      <c r="Y345" s="330"/>
      <c r="Z345" s="320"/>
      <c r="AA345" s="331"/>
      <c r="AB345" s="323"/>
      <c r="AC345" s="440"/>
      <c r="AD345" s="323"/>
      <c r="AG345" s="295"/>
    </row>
    <row r="347" spans="1:33" s="284" customFormat="1" ht="13.5" x14ac:dyDescent="0.2">
      <c r="A347" s="301"/>
      <c r="B347" s="302"/>
      <c r="C347" s="303"/>
      <c r="D347" s="292"/>
      <c r="E347" s="292"/>
      <c r="F347" s="292"/>
      <c r="G347" s="292"/>
      <c r="H347" s="292"/>
      <c r="I347" s="292"/>
      <c r="J347" s="292"/>
      <c r="K347" s="292"/>
      <c r="L347" s="304"/>
      <c r="M347" s="304"/>
      <c r="N347" s="292"/>
      <c r="O347" s="292"/>
      <c r="P347" s="292"/>
      <c r="Q347" s="292"/>
      <c r="R347" s="292"/>
      <c r="S347" s="292"/>
      <c r="T347" s="292"/>
      <c r="U347" s="292"/>
      <c r="V347" s="293"/>
      <c r="W347" s="294"/>
      <c r="X347" s="330"/>
      <c r="Y347" s="330"/>
      <c r="Z347" s="320"/>
      <c r="AA347" s="331"/>
      <c r="AB347" s="323"/>
      <c r="AC347" s="440"/>
      <c r="AD347" s="323"/>
      <c r="AG347" s="295"/>
    </row>
    <row r="348" spans="1:33" s="284" customFormat="1" ht="13.5" x14ac:dyDescent="0.2">
      <c r="A348" s="305" t="s">
        <v>328</v>
      </c>
      <c r="B348" s="513" t="s">
        <v>329</v>
      </c>
      <c r="C348" s="513"/>
      <c r="D348" s="513"/>
      <c r="E348" s="513"/>
      <c r="F348" s="513"/>
      <c r="G348" s="513"/>
      <c r="H348" s="513"/>
      <c r="I348" s="513"/>
      <c r="J348" s="513"/>
      <c r="K348" s="513"/>
      <c r="L348" s="513"/>
      <c r="M348" s="513"/>
      <c r="N348" s="513"/>
      <c r="O348" s="513"/>
      <c r="P348" s="513"/>
      <c r="Q348" s="513"/>
      <c r="R348" s="513"/>
      <c r="S348" s="513"/>
      <c r="T348" s="513"/>
      <c r="U348" s="513"/>
      <c r="V348" s="513"/>
      <c r="W348" s="513"/>
      <c r="X348" s="513"/>
      <c r="Y348" s="513"/>
      <c r="Z348" s="513"/>
      <c r="AA348" s="513"/>
      <c r="AB348" s="513"/>
      <c r="AC348" s="513"/>
      <c r="AD348" s="513"/>
      <c r="AG348" s="295"/>
    </row>
    <row r="349" spans="1:33" ht="15" x14ac:dyDescent="0.25">
      <c r="A349" s="366"/>
      <c r="B349" s="375" t="s">
        <v>365</v>
      </c>
      <c r="X349"/>
    </row>
  </sheetData>
  <mergeCells count="2077">
    <mergeCell ref="F337:G337"/>
    <mergeCell ref="A339:B339"/>
    <mergeCell ref="F339:G339"/>
    <mergeCell ref="A340:B340"/>
    <mergeCell ref="F340:G340"/>
    <mergeCell ref="A333:B333"/>
    <mergeCell ref="F333:G333"/>
    <mergeCell ref="A335:B335"/>
    <mergeCell ref="F335:G335"/>
    <mergeCell ref="A336:B336"/>
    <mergeCell ref="F336:G336"/>
    <mergeCell ref="A330:B330"/>
    <mergeCell ref="F330:G330"/>
    <mergeCell ref="A331:B331"/>
    <mergeCell ref="F331:G331"/>
    <mergeCell ref="A332:B332"/>
    <mergeCell ref="F332:G332"/>
    <mergeCell ref="B348:AD348"/>
    <mergeCell ref="V311:V312"/>
    <mergeCell ref="W311:W312"/>
    <mergeCell ref="AE311:AE312"/>
    <mergeCell ref="AF311:AF312"/>
    <mergeCell ref="AG311:AG312"/>
    <mergeCell ref="AH311:AH312"/>
    <mergeCell ref="P311:P312"/>
    <mergeCell ref="Q311:Q312"/>
    <mergeCell ref="R311:R312"/>
    <mergeCell ref="S311:S312"/>
    <mergeCell ref="T311:T312"/>
    <mergeCell ref="U311:U312"/>
    <mergeCell ref="J311:J312"/>
    <mergeCell ref="K311:K312"/>
    <mergeCell ref="L311:L312"/>
    <mergeCell ref="M311:M312"/>
    <mergeCell ref="N311:N312"/>
    <mergeCell ref="O311:O312"/>
    <mergeCell ref="A341:B341"/>
    <mergeCell ref="F341:G341"/>
    <mergeCell ref="A344:B344"/>
    <mergeCell ref="F344:G344"/>
    <mergeCell ref="A345:B345"/>
    <mergeCell ref="F345:G345"/>
    <mergeCell ref="A337:B337"/>
    <mergeCell ref="A311:A312"/>
    <mergeCell ref="B311:B312"/>
    <mergeCell ref="C311:C312"/>
    <mergeCell ref="D311:D312"/>
    <mergeCell ref="E311:E312"/>
    <mergeCell ref="F311:F312"/>
    <mergeCell ref="G311:G312"/>
    <mergeCell ref="H311:H312"/>
    <mergeCell ref="I311:I312"/>
    <mergeCell ref="U308:U309"/>
    <mergeCell ref="V308:V309"/>
    <mergeCell ref="W308:W309"/>
    <mergeCell ref="AE308:AE309"/>
    <mergeCell ref="AF308:AF309"/>
    <mergeCell ref="AG308:AG309"/>
    <mergeCell ref="O308:O309"/>
    <mergeCell ref="P308:P309"/>
    <mergeCell ref="Q308:Q309"/>
    <mergeCell ref="R308:R309"/>
    <mergeCell ref="S308:S309"/>
    <mergeCell ref="T308:T309"/>
    <mergeCell ref="I308:I309"/>
    <mergeCell ref="J308:J309"/>
    <mergeCell ref="K308:K309"/>
    <mergeCell ref="L308:L309"/>
    <mergeCell ref="M308:M309"/>
    <mergeCell ref="N308:N309"/>
    <mergeCell ref="AG303:AG304"/>
    <mergeCell ref="AH303:AH304"/>
    <mergeCell ref="A308:A309"/>
    <mergeCell ref="B308:B309"/>
    <mergeCell ref="C308:C309"/>
    <mergeCell ref="D308:D309"/>
    <mergeCell ref="E308:E309"/>
    <mergeCell ref="F308:F309"/>
    <mergeCell ref="G308:G309"/>
    <mergeCell ref="H308:H309"/>
    <mergeCell ref="T303:T304"/>
    <mergeCell ref="U303:U304"/>
    <mergeCell ref="V303:V304"/>
    <mergeCell ref="W303:W304"/>
    <mergeCell ref="AE303:AE304"/>
    <mergeCell ref="AF303:AF304"/>
    <mergeCell ref="N303:N304"/>
    <mergeCell ref="O303:O304"/>
    <mergeCell ref="P303:P304"/>
    <mergeCell ref="Q303:Q304"/>
    <mergeCell ref="R303:R304"/>
    <mergeCell ref="S303:S304"/>
    <mergeCell ref="H303:H304"/>
    <mergeCell ref="I303:I304"/>
    <mergeCell ref="J303:J304"/>
    <mergeCell ref="K303:K304"/>
    <mergeCell ref="L303:L304"/>
    <mergeCell ref="M303:M304"/>
    <mergeCell ref="AH308:AH309"/>
    <mergeCell ref="A303:A304"/>
    <mergeCell ref="B303:B304"/>
    <mergeCell ref="C303:C304"/>
    <mergeCell ref="D303:D304"/>
    <mergeCell ref="E303:E304"/>
    <mergeCell ref="F303:F304"/>
    <mergeCell ref="G303:G304"/>
    <mergeCell ref="S300:S302"/>
    <mergeCell ref="T300:T302"/>
    <mergeCell ref="U300:U302"/>
    <mergeCell ref="V300:V302"/>
    <mergeCell ref="W300:W302"/>
    <mergeCell ref="AE300:AE302"/>
    <mergeCell ref="M300:M302"/>
    <mergeCell ref="N300:N302"/>
    <mergeCell ref="O300:O302"/>
    <mergeCell ref="P300:P302"/>
    <mergeCell ref="Q300:Q302"/>
    <mergeCell ref="R300:R302"/>
    <mergeCell ref="G300:G302"/>
    <mergeCell ref="H300:H302"/>
    <mergeCell ref="I300:I302"/>
    <mergeCell ref="J300:J302"/>
    <mergeCell ref="K300:K302"/>
    <mergeCell ref="L300:L302"/>
    <mergeCell ref="A300:A302"/>
    <mergeCell ref="B300:B302"/>
    <mergeCell ref="C300:C302"/>
    <mergeCell ref="D300:D302"/>
    <mergeCell ref="E300:E302"/>
    <mergeCell ref="F300:F302"/>
    <mergeCell ref="V298:V299"/>
    <mergeCell ref="W298:W299"/>
    <mergeCell ref="AE298:AE299"/>
    <mergeCell ref="AF298:AF299"/>
    <mergeCell ref="AG298:AG299"/>
    <mergeCell ref="AH298:AH299"/>
    <mergeCell ref="P298:P299"/>
    <mergeCell ref="Q298:Q299"/>
    <mergeCell ref="R298:R299"/>
    <mergeCell ref="S298:S299"/>
    <mergeCell ref="T298:T299"/>
    <mergeCell ref="U298:U299"/>
    <mergeCell ref="J298:J299"/>
    <mergeCell ref="K298:K299"/>
    <mergeCell ref="L298:L299"/>
    <mergeCell ref="M298:M299"/>
    <mergeCell ref="N298:N299"/>
    <mergeCell ref="O298:O299"/>
    <mergeCell ref="AF300:AF302"/>
    <mergeCell ref="AG300:AG302"/>
    <mergeCell ref="AH300:AH302"/>
    <mergeCell ref="A298:A299"/>
    <mergeCell ref="B298:B299"/>
    <mergeCell ref="C298:C299"/>
    <mergeCell ref="D298:D299"/>
    <mergeCell ref="E298:E299"/>
    <mergeCell ref="F298:F299"/>
    <mergeCell ref="G298:G299"/>
    <mergeCell ref="H298:H299"/>
    <mergeCell ref="I298:I299"/>
    <mergeCell ref="U294:U296"/>
    <mergeCell ref="V294:V296"/>
    <mergeCell ref="W294:W296"/>
    <mergeCell ref="AE294:AE296"/>
    <mergeCell ref="AF294:AF296"/>
    <mergeCell ref="AG294:AG296"/>
    <mergeCell ref="O294:O296"/>
    <mergeCell ref="P294:P296"/>
    <mergeCell ref="Q294:Q296"/>
    <mergeCell ref="R294:R296"/>
    <mergeCell ref="S294:S296"/>
    <mergeCell ref="T294:T296"/>
    <mergeCell ref="I294:I296"/>
    <mergeCell ref="J294:J296"/>
    <mergeCell ref="K294:K296"/>
    <mergeCell ref="L294:L296"/>
    <mergeCell ref="M294:M296"/>
    <mergeCell ref="N294:N296"/>
    <mergeCell ref="AG292:AG293"/>
    <mergeCell ref="AH292:AH293"/>
    <mergeCell ref="A294:A296"/>
    <mergeCell ref="B294:B296"/>
    <mergeCell ref="C294:C296"/>
    <mergeCell ref="D294:D296"/>
    <mergeCell ref="E294:E296"/>
    <mergeCell ref="F294:F296"/>
    <mergeCell ref="G294:G296"/>
    <mergeCell ref="H294:H296"/>
    <mergeCell ref="T292:T293"/>
    <mergeCell ref="U292:U293"/>
    <mergeCell ref="V292:V293"/>
    <mergeCell ref="W292:W293"/>
    <mergeCell ref="AE292:AE293"/>
    <mergeCell ref="AF292:AF293"/>
    <mergeCell ref="N292:N293"/>
    <mergeCell ref="O292:O293"/>
    <mergeCell ref="P292:P293"/>
    <mergeCell ref="Q292:Q293"/>
    <mergeCell ref="R292:R293"/>
    <mergeCell ref="S292:S293"/>
    <mergeCell ref="H292:H293"/>
    <mergeCell ref="I292:I293"/>
    <mergeCell ref="J292:J293"/>
    <mergeCell ref="K292:K293"/>
    <mergeCell ref="L292:L293"/>
    <mergeCell ref="M292:M293"/>
    <mergeCell ref="AH294:AH296"/>
    <mergeCell ref="A292:A293"/>
    <mergeCell ref="B292:B293"/>
    <mergeCell ref="C292:C293"/>
    <mergeCell ref="D292:D293"/>
    <mergeCell ref="E292:E293"/>
    <mergeCell ref="F292:F293"/>
    <mergeCell ref="G292:G293"/>
    <mergeCell ref="S286:S288"/>
    <mergeCell ref="T286:T288"/>
    <mergeCell ref="U286:U288"/>
    <mergeCell ref="V286:V288"/>
    <mergeCell ref="W286:W288"/>
    <mergeCell ref="AE286:AE288"/>
    <mergeCell ref="M286:M288"/>
    <mergeCell ref="N286:N288"/>
    <mergeCell ref="O286:O288"/>
    <mergeCell ref="P286:P288"/>
    <mergeCell ref="Q286:Q288"/>
    <mergeCell ref="R286:R288"/>
    <mergeCell ref="G286:G288"/>
    <mergeCell ref="H286:H288"/>
    <mergeCell ref="I286:I288"/>
    <mergeCell ref="J286:J288"/>
    <mergeCell ref="K286:K288"/>
    <mergeCell ref="L286:L288"/>
    <mergeCell ref="A286:A288"/>
    <mergeCell ref="B286:B288"/>
    <mergeCell ref="C286:C288"/>
    <mergeCell ref="D286:D288"/>
    <mergeCell ref="E286:E288"/>
    <mergeCell ref="F286:F288"/>
    <mergeCell ref="V283:V285"/>
    <mergeCell ref="W283:W285"/>
    <mergeCell ref="AE283:AE285"/>
    <mergeCell ref="AF283:AF285"/>
    <mergeCell ref="AG283:AG285"/>
    <mergeCell ref="AH283:AH285"/>
    <mergeCell ref="P283:P285"/>
    <mergeCell ref="Q283:Q285"/>
    <mergeCell ref="R283:R285"/>
    <mergeCell ref="S283:S285"/>
    <mergeCell ref="T283:T285"/>
    <mergeCell ref="U283:U285"/>
    <mergeCell ref="J283:J285"/>
    <mergeCell ref="K283:K285"/>
    <mergeCell ref="L283:L285"/>
    <mergeCell ref="M283:M285"/>
    <mergeCell ref="N283:N285"/>
    <mergeCell ref="O283:O285"/>
    <mergeCell ref="AF286:AF288"/>
    <mergeCell ref="AG286:AG288"/>
    <mergeCell ref="AH286:AH288"/>
    <mergeCell ref="A283:A285"/>
    <mergeCell ref="B283:B285"/>
    <mergeCell ref="C283:C285"/>
    <mergeCell ref="D283:D285"/>
    <mergeCell ref="E283:E285"/>
    <mergeCell ref="F283:F285"/>
    <mergeCell ref="G283:G285"/>
    <mergeCell ref="H283:H285"/>
    <mergeCell ref="I283:I285"/>
    <mergeCell ref="U281:U282"/>
    <mergeCell ref="V281:V282"/>
    <mergeCell ref="W281:W282"/>
    <mergeCell ref="AE281:AE282"/>
    <mergeCell ref="AF281:AF282"/>
    <mergeCell ref="AG281:AG282"/>
    <mergeCell ref="O281:O282"/>
    <mergeCell ref="P281:P282"/>
    <mergeCell ref="Q281:Q282"/>
    <mergeCell ref="R281:R282"/>
    <mergeCell ref="S281:S282"/>
    <mergeCell ref="T281:T282"/>
    <mergeCell ref="I281:I282"/>
    <mergeCell ref="J281:J282"/>
    <mergeCell ref="K281:K282"/>
    <mergeCell ref="L281:L282"/>
    <mergeCell ref="M281:M282"/>
    <mergeCell ref="N281:N282"/>
    <mergeCell ref="AG279:AG280"/>
    <mergeCell ref="AH279:AH280"/>
    <mergeCell ref="A281:A282"/>
    <mergeCell ref="B281:B282"/>
    <mergeCell ref="C281:C282"/>
    <mergeCell ref="D281:D282"/>
    <mergeCell ref="E281:E282"/>
    <mergeCell ref="F281:F282"/>
    <mergeCell ref="G281:G282"/>
    <mergeCell ref="H281:H282"/>
    <mergeCell ref="T279:T280"/>
    <mergeCell ref="U279:U280"/>
    <mergeCell ref="V279:V280"/>
    <mergeCell ref="W279:W280"/>
    <mergeCell ref="AE279:AE280"/>
    <mergeCell ref="AF279:AF280"/>
    <mergeCell ref="N279:N280"/>
    <mergeCell ref="O279:O280"/>
    <mergeCell ref="P279:P280"/>
    <mergeCell ref="Q279:Q280"/>
    <mergeCell ref="R279:R280"/>
    <mergeCell ref="S279:S280"/>
    <mergeCell ref="H279:H280"/>
    <mergeCell ref="I279:I280"/>
    <mergeCell ref="J279:J280"/>
    <mergeCell ref="K279:K280"/>
    <mergeCell ref="L279:L280"/>
    <mergeCell ref="M279:M280"/>
    <mergeCell ref="AH281:AH282"/>
    <mergeCell ref="A279:A280"/>
    <mergeCell ref="B279:B280"/>
    <mergeCell ref="C279:C280"/>
    <mergeCell ref="D279:D280"/>
    <mergeCell ref="E279:E280"/>
    <mergeCell ref="F279:F280"/>
    <mergeCell ref="G279:G280"/>
    <mergeCell ref="S276:S278"/>
    <mergeCell ref="T276:T278"/>
    <mergeCell ref="U276:U278"/>
    <mergeCell ref="V276:V278"/>
    <mergeCell ref="W276:W278"/>
    <mergeCell ref="AE276:AE278"/>
    <mergeCell ref="M276:M278"/>
    <mergeCell ref="N276:N278"/>
    <mergeCell ref="O276:O278"/>
    <mergeCell ref="P276:P278"/>
    <mergeCell ref="Q276:Q278"/>
    <mergeCell ref="R276:R278"/>
    <mergeCell ref="G276:G278"/>
    <mergeCell ref="H276:H278"/>
    <mergeCell ref="I276:I278"/>
    <mergeCell ref="J276:J278"/>
    <mergeCell ref="K276:K278"/>
    <mergeCell ref="L276:L278"/>
    <mergeCell ref="A276:A278"/>
    <mergeCell ref="B276:B278"/>
    <mergeCell ref="C276:C278"/>
    <mergeCell ref="D276:D278"/>
    <mergeCell ref="E276:E278"/>
    <mergeCell ref="F276:F278"/>
    <mergeCell ref="V273:V275"/>
    <mergeCell ref="W273:W275"/>
    <mergeCell ref="AE273:AE275"/>
    <mergeCell ref="AF273:AF275"/>
    <mergeCell ref="AG273:AG275"/>
    <mergeCell ref="AH273:AH275"/>
    <mergeCell ref="P273:P275"/>
    <mergeCell ref="Q273:Q275"/>
    <mergeCell ref="R273:R275"/>
    <mergeCell ref="S273:S275"/>
    <mergeCell ref="T273:T275"/>
    <mergeCell ref="U273:U275"/>
    <mergeCell ref="J273:J275"/>
    <mergeCell ref="K273:K275"/>
    <mergeCell ref="L273:L275"/>
    <mergeCell ref="M273:M275"/>
    <mergeCell ref="N273:N275"/>
    <mergeCell ref="O273:O275"/>
    <mergeCell ref="AF276:AF278"/>
    <mergeCell ref="AG276:AG278"/>
    <mergeCell ref="AH276:AH278"/>
    <mergeCell ref="A273:A275"/>
    <mergeCell ref="B273:B275"/>
    <mergeCell ref="C273:C275"/>
    <mergeCell ref="D273:D275"/>
    <mergeCell ref="E273:E275"/>
    <mergeCell ref="F273:F275"/>
    <mergeCell ref="G273:G275"/>
    <mergeCell ref="H273:H275"/>
    <mergeCell ref="I273:I275"/>
    <mergeCell ref="U270:U272"/>
    <mergeCell ref="V270:V272"/>
    <mergeCell ref="W270:W272"/>
    <mergeCell ref="AE270:AE272"/>
    <mergeCell ref="AF270:AF272"/>
    <mergeCell ref="AG270:AG272"/>
    <mergeCell ref="O270:O272"/>
    <mergeCell ref="P270:P272"/>
    <mergeCell ref="Q270:Q272"/>
    <mergeCell ref="R270:R272"/>
    <mergeCell ref="S270:S272"/>
    <mergeCell ref="T270:T272"/>
    <mergeCell ref="I270:I272"/>
    <mergeCell ref="J270:J272"/>
    <mergeCell ref="K270:K272"/>
    <mergeCell ref="L270:L272"/>
    <mergeCell ref="M270:M272"/>
    <mergeCell ref="N270:N272"/>
    <mergeCell ref="AG268:AG269"/>
    <mergeCell ref="AH268:AH269"/>
    <mergeCell ref="A270:A272"/>
    <mergeCell ref="B270:B272"/>
    <mergeCell ref="C270:C272"/>
    <mergeCell ref="D270:D272"/>
    <mergeCell ref="E270:E272"/>
    <mergeCell ref="F270:F272"/>
    <mergeCell ref="G270:G272"/>
    <mergeCell ref="H270:H272"/>
    <mergeCell ref="T268:T269"/>
    <mergeCell ref="U268:U269"/>
    <mergeCell ref="V268:V269"/>
    <mergeCell ref="W268:W269"/>
    <mergeCell ref="AE268:AE269"/>
    <mergeCell ref="AF268:AF269"/>
    <mergeCell ref="N268:N269"/>
    <mergeCell ref="O268:O269"/>
    <mergeCell ref="P268:P269"/>
    <mergeCell ref="Q268:Q269"/>
    <mergeCell ref="R268:R269"/>
    <mergeCell ref="S268:S269"/>
    <mergeCell ref="H268:H269"/>
    <mergeCell ref="I268:I269"/>
    <mergeCell ref="J268:J269"/>
    <mergeCell ref="K268:K269"/>
    <mergeCell ref="L268:L269"/>
    <mergeCell ref="M268:M269"/>
    <mergeCell ref="AH270:AH272"/>
    <mergeCell ref="A268:A269"/>
    <mergeCell ref="B268:B269"/>
    <mergeCell ref="C268:C269"/>
    <mergeCell ref="D268:D269"/>
    <mergeCell ref="E268:E269"/>
    <mergeCell ref="F268:F269"/>
    <mergeCell ref="G268:G269"/>
    <mergeCell ref="S265:S267"/>
    <mergeCell ref="T265:T267"/>
    <mergeCell ref="U265:U267"/>
    <mergeCell ref="V265:V267"/>
    <mergeCell ref="W265:W267"/>
    <mergeCell ref="AE265:AE267"/>
    <mergeCell ref="M265:M267"/>
    <mergeCell ref="N265:N267"/>
    <mergeCell ref="O265:O267"/>
    <mergeCell ref="P265:P267"/>
    <mergeCell ref="Q265:Q267"/>
    <mergeCell ref="R265:R267"/>
    <mergeCell ref="G265:G267"/>
    <mergeCell ref="H265:H267"/>
    <mergeCell ref="I265:I267"/>
    <mergeCell ref="J265:J267"/>
    <mergeCell ref="K265:K267"/>
    <mergeCell ref="L265:L267"/>
    <mergeCell ref="A265:A267"/>
    <mergeCell ref="B265:B267"/>
    <mergeCell ref="C265:C267"/>
    <mergeCell ref="D265:D267"/>
    <mergeCell ref="E265:E267"/>
    <mergeCell ref="F265:F267"/>
    <mergeCell ref="V263:V264"/>
    <mergeCell ref="W263:W264"/>
    <mergeCell ref="AE263:AE264"/>
    <mergeCell ref="AF263:AF264"/>
    <mergeCell ref="AG263:AG264"/>
    <mergeCell ref="AH263:AH264"/>
    <mergeCell ref="P263:P264"/>
    <mergeCell ref="Q263:Q264"/>
    <mergeCell ref="R263:R264"/>
    <mergeCell ref="S263:S264"/>
    <mergeCell ref="T263:T264"/>
    <mergeCell ref="U263:U264"/>
    <mergeCell ref="J263:J264"/>
    <mergeCell ref="K263:K264"/>
    <mergeCell ref="L263:L264"/>
    <mergeCell ref="M263:M264"/>
    <mergeCell ref="N263:N264"/>
    <mergeCell ref="O263:O264"/>
    <mergeCell ref="AF265:AF267"/>
    <mergeCell ref="AG265:AG267"/>
    <mergeCell ref="AH265:AH267"/>
    <mergeCell ref="A263:A264"/>
    <mergeCell ref="B263:B264"/>
    <mergeCell ref="C263:C264"/>
    <mergeCell ref="D263:D264"/>
    <mergeCell ref="E263:E264"/>
    <mergeCell ref="F263:F264"/>
    <mergeCell ref="G263:G264"/>
    <mergeCell ref="H263:H264"/>
    <mergeCell ref="I263:I264"/>
    <mergeCell ref="U260:U262"/>
    <mergeCell ref="V260:V262"/>
    <mergeCell ref="W260:W262"/>
    <mergeCell ref="AE260:AE262"/>
    <mergeCell ref="AF260:AF262"/>
    <mergeCell ref="AG260:AG262"/>
    <mergeCell ref="O260:O262"/>
    <mergeCell ref="P260:P262"/>
    <mergeCell ref="Q260:Q262"/>
    <mergeCell ref="R260:R262"/>
    <mergeCell ref="S260:S262"/>
    <mergeCell ref="T260:T262"/>
    <mergeCell ref="I260:I262"/>
    <mergeCell ref="J260:J262"/>
    <mergeCell ref="K260:K262"/>
    <mergeCell ref="L260:L262"/>
    <mergeCell ref="M260:M262"/>
    <mergeCell ref="N260:N262"/>
    <mergeCell ref="AG258:AG259"/>
    <mergeCell ref="AH258:AH259"/>
    <mergeCell ref="A260:A262"/>
    <mergeCell ref="B260:B262"/>
    <mergeCell ref="C260:C262"/>
    <mergeCell ref="D260:D262"/>
    <mergeCell ref="E260:E262"/>
    <mergeCell ref="F260:F262"/>
    <mergeCell ref="G260:G262"/>
    <mergeCell ref="H260:H262"/>
    <mergeCell ref="T258:T259"/>
    <mergeCell ref="U258:U259"/>
    <mergeCell ref="V258:V259"/>
    <mergeCell ref="W258:W259"/>
    <mergeCell ref="AE258:AE259"/>
    <mergeCell ref="AF258:AF259"/>
    <mergeCell ref="N258:N259"/>
    <mergeCell ref="O258:O259"/>
    <mergeCell ref="P258:P259"/>
    <mergeCell ref="Q258:Q259"/>
    <mergeCell ref="R258:R259"/>
    <mergeCell ref="S258:S259"/>
    <mergeCell ref="H258:H259"/>
    <mergeCell ref="I258:I259"/>
    <mergeCell ref="J258:J259"/>
    <mergeCell ref="K258:K259"/>
    <mergeCell ref="L258:L259"/>
    <mergeCell ref="M258:M259"/>
    <mergeCell ref="AH260:AH262"/>
    <mergeCell ref="A258:A259"/>
    <mergeCell ref="B258:B259"/>
    <mergeCell ref="C258:C259"/>
    <mergeCell ref="D258:D259"/>
    <mergeCell ref="E258:E259"/>
    <mergeCell ref="F258:F259"/>
    <mergeCell ref="G258:G259"/>
    <mergeCell ref="S255:S257"/>
    <mergeCell ref="T255:T257"/>
    <mergeCell ref="U255:U257"/>
    <mergeCell ref="V255:V257"/>
    <mergeCell ref="W255:W257"/>
    <mergeCell ref="AE255:AE257"/>
    <mergeCell ref="M255:M257"/>
    <mergeCell ref="N255:N257"/>
    <mergeCell ref="O255:O257"/>
    <mergeCell ref="P255:P257"/>
    <mergeCell ref="Q255:Q257"/>
    <mergeCell ref="R255:R257"/>
    <mergeCell ref="G255:G257"/>
    <mergeCell ref="H255:H257"/>
    <mergeCell ref="I255:I257"/>
    <mergeCell ref="J255:J257"/>
    <mergeCell ref="K255:K257"/>
    <mergeCell ref="L255:L257"/>
    <mergeCell ref="A255:A257"/>
    <mergeCell ref="B255:B257"/>
    <mergeCell ref="C255:C257"/>
    <mergeCell ref="D255:D257"/>
    <mergeCell ref="E255:E257"/>
    <mergeCell ref="F255:F257"/>
    <mergeCell ref="V252:V254"/>
    <mergeCell ref="W252:W254"/>
    <mergeCell ref="AE252:AE254"/>
    <mergeCell ref="AF252:AF254"/>
    <mergeCell ref="AG252:AG254"/>
    <mergeCell ref="AH252:AH254"/>
    <mergeCell ref="P252:P254"/>
    <mergeCell ref="Q252:Q254"/>
    <mergeCell ref="R252:R254"/>
    <mergeCell ref="S252:S254"/>
    <mergeCell ref="T252:T254"/>
    <mergeCell ref="U252:U254"/>
    <mergeCell ref="J252:J254"/>
    <mergeCell ref="K252:K254"/>
    <mergeCell ref="L252:L254"/>
    <mergeCell ref="M252:M254"/>
    <mergeCell ref="N252:N254"/>
    <mergeCell ref="O252:O254"/>
    <mergeCell ref="AF255:AF257"/>
    <mergeCell ref="AG255:AG257"/>
    <mergeCell ref="AH255:AH257"/>
    <mergeCell ref="A252:A254"/>
    <mergeCell ref="B252:B254"/>
    <mergeCell ref="C252:C254"/>
    <mergeCell ref="D252:D254"/>
    <mergeCell ref="E252:E254"/>
    <mergeCell ref="F252:F254"/>
    <mergeCell ref="G252:G254"/>
    <mergeCell ref="H252:H254"/>
    <mergeCell ref="I252:I254"/>
    <mergeCell ref="U236:U237"/>
    <mergeCell ref="V236:V237"/>
    <mergeCell ref="W236:W237"/>
    <mergeCell ref="AE236:AE237"/>
    <mergeCell ref="AF236:AF237"/>
    <mergeCell ref="AG236:AG237"/>
    <mergeCell ref="O236:O237"/>
    <mergeCell ref="P236:P237"/>
    <mergeCell ref="Q236:Q237"/>
    <mergeCell ref="R236:R237"/>
    <mergeCell ref="S236:S237"/>
    <mergeCell ref="T236:T237"/>
    <mergeCell ref="I236:I237"/>
    <mergeCell ref="J236:J237"/>
    <mergeCell ref="K236:K237"/>
    <mergeCell ref="L236:L237"/>
    <mergeCell ref="M236:M237"/>
    <mergeCell ref="N236:N237"/>
    <mergeCell ref="AG234:AG235"/>
    <mergeCell ref="AH234:AH235"/>
    <mergeCell ref="A236:A237"/>
    <mergeCell ref="B236:B237"/>
    <mergeCell ref="C236:C237"/>
    <mergeCell ref="D236:D237"/>
    <mergeCell ref="E236:E237"/>
    <mergeCell ref="F236:F237"/>
    <mergeCell ref="G236:G237"/>
    <mergeCell ref="H236:H237"/>
    <mergeCell ref="T234:T235"/>
    <mergeCell ref="U234:U235"/>
    <mergeCell ref="V234:V235"/>
    <mergeCell ref="W234:W235"/>
    <mergeCell ref="AE234:AE235"/>
    <mergeCell ref="AF234:AF235"/>
    <mergeCell ref="N234:N235"/>
    <mergeCell ref="O234:O235"/>
    <mergeCell ref="P234:P235"/>
    <mergeCell ref="Q234:Q235"/>
    <mergeCell ref="R234:R235"/>
    <mergeCell ref="S234:S235"/>
    <mergeCell ref="H234:H235"/>
    <mergeCell ref="I234:I235"/>
    <mergeCell ref="J234:J235"/>
    <mergeCell ref="K234:K235"/>
    <mergeCell ref="L234:L235"/>
    <mergeCell ref="M234:M235"/>
    <mergeCell ref="AH236:AH237"/>
    <mergeCell ref="A234:A235"/>
    <mergeCell ref="B234:B235"/>
    <mergeCell ref="C234:C235"/>
    <mergeCell ref="D234:D235"/>
    <mergeCell ref="E234:E235"/>
    <mergeCell ref="F234:F235"/>
    <mergeCell ref="G234:G235"/>
    <mergeCell ref="S203:S205"/>
    <mergeCell ref="T203:T205"/>
    <mergeCell ref="U203:U205"/>
    <mergeCell ref="V203:V205"/>
    <mergeCell ref="W203:W205"/>
    <mergeCell ref="AE203:AE205"/>
    <mergeCell ref="M203:M205"/>
    <mergeCell ref="N203:N205"/>
    <mergeCell ref="O203:O205"/>
    <mergeCell ref="P203:P205"/>
    <mergeCell ref="Q203:Q205"/>
    <mergeCell ref="R203:R205"/>
    <mergeCell ref="G203:G205"/>
    <mergeCell ref="H203:H205"/>
    <mergeCell ref="I203:I205"/>
    <mergeCell ref="J203:J205"/>
    <mergeCell ref="K203:K205"/>
    <mergeCell ref="L203:L205"/>
    <mergeCell ref="A203:A205"/>
    <mergeCell ref="B203:B205"/>
    <mergeCell ref="C203:C205"/>
    <mergeCell ref="D203:D205"/>
    <mergeCell ref="E203:E205"/>
    <mergeCell ref="F203:F205"/>
    <mergeCell ref="V201:V202"/>
    <mergeCell ref="W201:W202"/>
    <mergeCell ref="AE201:AE202"/>
    <mergeCell ref="AF201:AF202"/>
    <mergeCell ref="AG201:AG202"/>
    <mergeCell ref="AH201:AH202"/>
    <mergeCell ref="P201:P202"/>
    <mergeCell ref="Q201:Q202"/>
    <mergeCell ref="R201:R202"/>
    <mergeCell ref="S201:S202"/>
    <mergeCell ref="T201:T202"/>
    <mergeCell ref="U201:U202"/>
    <mergeCell ref="J201:J202"/>
    <mergeCell ref="K201:K202"/>
    <mergeCell ref="L201:L202"/>
    <mergeCell ref="M201:M202"/>
    <mergeCell ref="N201:N202"/>
    <mergeCell ref="O201:O202"/>
    <mergeCell ref="AF203:AF205"/>
    <mergeCell ref="AG203:AG205"/>
    <mergeCell ref="AH203:AH205"/>
    <mergeCell ref="A201:A202"/>
    <mergeCell ref="B201:B202"/>
    <mergeCell ref="C201:C202"/>
    <mergeCell ref="D201:D202"/>
    <mergeCell ref="E201:E202"/>
    <mergeCell ref="F201:F202"/>
    <mergeCell ref="G201:G202"/>
    <mergeCell ref="H201:H202"/>
    <mergeCell ref="I201:I202"/>
    <mergeCell ref="U179:U180"/>
    <mergeCell ref="V179:V180"/>
    <mergeCell ref="W179:W180"/>
    <mergeCell ref="AE179:AE180"/>
    <mergeCell ref="AF179:AF180"/>
    <mergeCell ref="AG179:AG180"/>
    <mergeCell ref="O179:O180"/>
    <mergeCell ref="P179:P180"/>
    <mergeCell ref="Q179:Q180"/>
    <mergeCell ref="R179:R180"/>
    <mergeCell ref="S179:S180"/>
    <mergeCell ref="T179:T180"/>
    <mergeCell ref="I179:I180"/>
    <mergeCell ref="J179:J180"/>
    <mergeCell ref="K179:K180"/>
    <mergeCell ref="L179:L180"/>
    <mergeCell ref="M179:M180"/>
    <mergeCell ref="N179:N180"/>
    <mergeCell ref="AG175:AG176"/>
    <mergeCell ref="AH175:AH176"/>
    <mergeCell ref="A179:A180"/>
    <mergeCell ref="B179:B180"/>
    <mergeCell ref="C179:C180"/>
    <mergeCell ref="D179:D180"/>
    <mergeCell ref="E179:E180"/>
    <mergeCell ref="F179:F180"/>
    <mergeCell ref="G179:G180"/>
    <mergeCell ref="H179:H180"/>
    <mergeCell ref="T175:T176"/>
    <mergeCell ref="U175:U176"/>
    <mergeCell ref="V175:V176"/>
    <mergeCell ref="W175:W176"/>
    <mergeCell ref="AE175:AE176"/>
    <mergeCell ref="AF175:AF176"/>
    <mergeCell ref="N175:N176"/>
    <mergeCell ref="O175:O176"/>
    <mergeCell ref="P175:P176"/>
    <mergeCell ref="Q175:Q176"/>
    <mergeCell ref="R175:R176"/>
    <mergeCell ref="S175:S176"/>
    <mergeCell ref="H175:H176"/>
    <mergeCell ref="I175:I176"/>
    <mergeCell ref="J175:J176"/>
    <mergeCell ref="K175:K176"/>
    <mergeCell ref="L175:L176"/>
    <mergeCell ref="M175:M176"/>
    <mergeCell ref="AH179:AH180"/>
    <mergeCell ref="A175:A176"/>
    <mergeCell ref="B175:B176"/>
    <mergeCell ref="C175:C176"/>
    <mergeCell ref="D175:D176"/>
    <mergeCell ref="E175:E176"/>
    <mergeCell ref="F175:F176"/>
    <mergeCell ref="G175:G176"/>
    <mergeCell ref="S173:S174"/>
    <mergeCell ref="T173:T174"/>
    <mergeCell ref="U173:U174"/>
    <mergeCell ref="V173:V174"/>
    <mergeCell ref="W173:W174"/>
    <mergeCell ref="AE173:AE174"/>
    <mergeCell ref="M173:M174"/>
    <mergeCell ref="N173:N174"/>
    <mergeCell ref="O173:O174"/>
    <mergeCell ref="P173:P174"/>
    <mergeCell ref="Q173:Q174"/>
    <mergeCell ref="R173:R174"/>
    <mergeCell ref="G173:G174"/>
    <mergeCell ref="H173:H174"/>
    <mergeCell ref="I173:I174"/>
    <mergeCell ref="J173:J174"/>
    <mergeCell ref="K173:K174"/>
    <mergeCell ref="L173:L174"/>
    <mergeCell ref="A173:A174"/>
    <mergeCell ref="B173:B174"/>
    <mergeCell ref="C173:C174"/>
    <mergeCell ref="D173:D174"/>
    <mergeCell ref="E173:E174"/>
    <mergeCell ref="F173:F174"/>
    <mergeCell ref="V171:V172"/>
    <mergeCell ref="W171:W172"/>
    <mergeCell ref="AE171:AE172"/>
    <mergeCell ref="AF171:AF172"/>
    <mergeCell ref="AG171:AG172"/>
    <mergeCell ref="AH171:AH172"/>
    <mergeCell ref="P171:P172"/>
    <mergeCell ref="Q171:Q172"/>
    <mergeCell ref="R171:R172"/>
    <mergeCell ref="S171:S172"/>
    <mergeCell ref="T171:T172"/>
    <mergeCell ref="U171:U172"/>
    <mergeCell ref="J171:J172"/>
    <mergeCell ref="K171:K172"/>
    <mergeCell ref="L171:L172"/>
    <mergeCell ref="M171:M172"/>
    <mergeCell ref="N171:N172"/>
    <mergeCell ref="O171:O172"/>
    <mergeCell ref="AF173:AF174"/>
    <mergeCell ref="AG173:AG174"/>
    <mergeCell ref="AH173:AH174"/>
    <mergeCell ref="A171:A172"/>
    <mergeCell ref="B171:B172"/>
    <mergeCell ref="C171:C172"/>
    <mergeCell ref="D171:D172"/>
    <mergeCell ref="E171:E172"/>
    <mergeCell ref="F171:F172"/>
    <mergeCell ref="G171:G172"/>
    <mergeCell ref="H171:H172"/>
    <mergeCell ref="I171:I172"/>
    <mergeCell ref="U168:U170"/>
    <mergeCell ref="V168:V170"/>
    <mergeCell ref="W168:W170"/>
    <mergeCell ref="AE168:AE170"/>
    <mergeCell ref="AF168:AF170"/>
    <mergeCell ref="AG168:AG170"/>
    <mergeCell ref="O168:O170"/>
    <mergeCell ref="P168:P170"/>
    <mergeCell ref="Q168:Q170"/>
    <mergeCell ref="R168:R170"/>
    <mergeCell ref="S168:S170"/>
    <mergeCell ref="T168:T170"/>
    <mergeCell ref="I168:I170"/>
    <mergeCell ref="J168:J170"/>
    <mergeCell ref="K168:K170"/>
    <mergeCell ref="L168:L170"/>
    <mergeCell ref="M168:M170"/>
    <mergeCell ref="N168:N170"/>
    <mergeCell ref="AG165:AG166"/>
    <mergeCell ref="AH165:AH166"/>
    <mergeCell ref="A168:A170"/>
    <mergeCell ref="B168:B170"/>
    <mergeCell ref="C168:C170"/>
    <mergeCell ref="D168:D170"/>
    <mergeCell ref="E168:E170"/>
    <mergeCell ref="F168:F170"/>
    <mergeCell ref="G168:G170"/>
    <mergeCell ref="H168:H170"/>
    <mergeCell ref="T165:T166"/>
    <mergeCell ref="U165:U166"/>
    <mergeCell ref="V165:V166"/>
    <mergeCell ref="W165:W166"/>
    <mergeCell ref="AE165:AE166"/>
    <mergeCell ref="AF165:AF166"/>
    <mergeCell ref="N165:N166"/>
    <mergeCell ref="O165:O166"/>
    <mergeCell ref="P165:P166"/>
    <mergeCell ref="Q165:Q166"/>
    <mergeCell ref="R165:R166"/>
    <mergeCell ref="S165:S166"/>
    <mergeCell ref="H165:H166"/>
    <mergeCell ref="I165:I166"/>
    <mergeCell ref="J165:J166"/>
    <mergeCell ref="K165:K166"/>
    <mergeCell ref="L165:L166"/>
    <mergeCell ref="M165:M166"/>
    <mergeCell ref="AH168:AH170"/>
    <mergeCell ref="A165:A166"/>
    <mergeCell ref="B165:B166"/>
    <mergeCell ref="C165:C166"/>
    <mergeCell ref="D165:D166"/>
    <mergeCell ref="E165:E166"/>
    <mergeCell ref="F165:F166"/>
    <mergeCell ref="G165:G166"/>
    <mergeCell ref="S163:S164"/>
    <mergeCell ref="T163:T164"/>
    <mergeCell ref="U163:U164"/>
    <mergeCell ref="V163:V164"/>
    <mergeCell ref="W163:W164"/>
    <mergeCell ref="AE163:AE164"/>
    <mergeCell ref="M163:M164"/>
    <mergeCell ref="N163:N164"/>
    <mergeCell ref="O163:O164"/>
    <mergeCell ref="P163:P164"/>
    <mergeCell ref="Q163:Q164"/>
    <mergeCell ref="R163:R164"/>
    <mergeCell ref="G163:G164"/>
    <mergeCell ref="H163:H164"/>
    <mergeCell ref="I163:I164"/>
    <mergeCell ref="J163:J164"/>
    <mergeCell ref="K163:K164"/>
    <mergeCell ref="L163:L164"/>
    <mergeCell ref="A163:A164"/>
    <mergeCell ref="B163:B164"/>
    <mergeCell ref="C163:C164"/>
    <mergeCell ref="D163:D164"/>
    <mergeCell ref="E163:E164"/>
    <mergeCell ref="F163:F164"/>
    <mergeCell ref="V161:V162"/>
    <mergeCell ref="W161:W162"/>
    <mergeCell ref="AE161:AE162"/>
    <mergeCell ref="AF161:AF162"/>
    <mergeCell ref="AG161:AG162"/>
    <mergeCell ref="AH161:AH162"/>
    <mergeCell ref="P161:P162"/>
    <mergeCell ref="Q161:Q162"/>
    <mergeCell ref="R161:R162"/>
    <mergeCell ref="S161:S162"/>
    <mergeCell ref="T161:T162"/>
    <mergeCell ref="U161:U162"/>
    <mergeCell ref="J161:J162"/>
    <mergeCell ref="K161:K162"/>
    <mergeCell ref="L161:L162"/>
    <mergeCell ref="M161:M162"/>
    <mergeCell ref="N161:N162"/>
    <mergeCell ref="O161:O162"/>
    <mergeCell ref="AF163:AF164"/>
    <mergeCell ref="AG163:AG164"/>
    <mergeCell ref="AH163:AH164"/>
    <mergeCell ref="A161:A162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U158:U160"/>
    <mergeCell ref="V158:V160"/>
    <mergeCell ref="W158:W160"/>
    <mergeCell ref="AE158:AE160"/>
    <mergeCell ref="AF158:AF160"/>
    <mergeCell ref="AG158:AG160"/>
    <mergeCell ref="O158:O160"/>
    <mergeCell ref="P158:P160"/>
    <mergeCell ref="Q158:Q160"/>
    <mergeCell ref="R158:R160"/>
    <mergeCell ref="S158:S160"/>
    <mergeCell ref="T158:T160"/>
    <mergeCell ref="I158:I160"/>
    <mergeCell ref="J158:J160"/>
    <mergeCell ref="K158:K160"/>
    <mergeCell ref="L158:L160"/>
    <mergeCell ref="M158:M160"/>
    <mergeCell ref="N158:N160"/>
    <mergeCell ref="AG156:AG157"/>
    <mergeCell ref="AH156:AH157"/>
    <mergeCell ref="A158:A160"/>
    <mergeCell ref="B158:B160"/>
    <mergeCell ref="C158:C160"/>
    <mergeCell ref="D158:D160"/>
    <mergeCell ref="E158:E160"/>
    <mergeCell ref="F158:F160"/>
    <mergeCell ref="G158:G160"/>
    <mergeCell ref="H158:H160"/>
    <mergeCell ref="T156:T157"/>
    <mergeCell ref="U156:U157"/>
    <mergeCell ref="V156:V157"/>
    <mergeCell ref="W156:W157"/>
    <mergeCell ref="AE156:AE157"/>
    <mergeCell ref="AF156:AF157"/>
    <mergeCell ref="N156:N157"/>
    <mergeCell ref="O156:O157"/>
    <mergeCell ref="P156:P157"/>
    <mergeCell ref="Q156:Q157"/>
    <mergeCell ref="R156:R157"/>
    <mergeCell ref="S156:S157"/>
    <mergeCell ref="H156:H157"/>
    <mergeCell ref="I156:I157"/>
    <mergeCell ref="J156:J157"/>
    <mergeCell ref="K156:K157"/>
    <mergeCell ref="L156:L157"/>
    <mergeCell ref="M156:M157"/>
    <mergeCell ref="AH158:AH160"/>
    <mergeCell ref="A156:A157"/>
    <mergeCell ref="B156:B157"/>
    <mergeCell ref="C156:C157"/>
    <mergeCell ref="D156:D157"/>
    <mergeCell ref="E156:E157"/>
    <mergeCell ref="F156:F157"/>
    <mergeCell ref="G156:G157"/>
    <mergeCell ref="S154:S155"/>
    <mergeCell ref="T154:T155"/>
    <mergeCell ref="U154:U155"/>
    <mergeCell ref="V154:V155"/>
    <mergeCell ref="W154:W155"/>
    <mergeCell ref="AE154:AE155"/>
    <mergeCell ref="M154:M155"/>
    <mergeCell ref="N154:N155"/>
    <mergeCell ref="O154:O155"/>
    <mergeCell ref="P154:P155"/>
    <mergeCell ref="Q154:Q155"/>
    <mergeCell ref="R154:R155"/>
    <mergeCell ref="G154:G155"/>
    <mergeCell ref="H154:H155"/>
    <mergeCell ref="I154:I155"/>
    <mergeCell ref="J154:J155"/>
    <mergeCell ref="K154:K155"/>
    <mergeCell ref="L154:L155"/>
    <mergeCell ref="A154:A155"/>
    <mergeCell ref="B154:B155"/>
    <mergeCell ref="C154:C155"/>
    <mergeCell ref="D154:D155"/>
    <mergeCell ref="E154:E155"/>
    <mergeCell ref="F154:F155"/>
    <mergeCell ref="V152:V153"/>
    <mergeCell ref="W152:W153"/>
    <mergeCell ref="AE152:AE153"/>
    <mergeCell ref="AF152:AF153"/>
    <mergeCell ref="AG152:AG153"/>
    <mergeCell ref="AH152:AH153"/>
    <mergeCell ref="P152:P153"/>
    <mergeCell ref="Q152:Q153"/>
    <mergeCell ref="R152:R153"/>
    <mergeCell ref="S152:S153"/>
    <mergeCell ref="T152:T153"/>
    <mergeCell ref="U152:U153"/>
    <mergeCell ref="J152:J153"/>
    <mergeCell ref="K152:K153"/>
    <mergeCell ref="L152:L153"/>
    <mergeCell ref="M152:M153"/>
    <mergeCell ref="N152:N153"/>
    <mergeCell ref="O152:O153"/>
    <mergeCell ref="AF154:AF155"/>
    <mergeCell ref="AG154:AG155"/>
    <mergeCell ref="AH154:AH155"/>
    <mergeCell ref="A152:A153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U149:U151"/>
    <mergeCell ref="V149:V151"/>
    <mergeCell ref="W149:W151"/>
    <mergeCell ref="AE149:AE151"/>
    <mergeCell ref="AF149:AF151"/>
    <mergeCell ref="AG149:AG151"/>
    <mergeCell ref="O149:O151"/>
    <mergeCell ref="P149:P151"/>
    <mergeCell ref="Q149:Q151"/>
    <mergeCell ref="R149:R151"/>
    <mergeCell ref="S149:S151"/>
    <mergeCell ref="T149:T151"/>
    <mergeCell ref="I149:I151"/>
    <mergeCell ref="J149:J151"/>
    <mergeCell ref="K149:K151"/>
    <mergeCell ref="L149:L151"/>
    <mergeCell ref="M149:M151"/>
    <mergeCell ref="N149:N151"/>
    <mergeCell ref="AG145:AG148"/>
    <mergeCell ref="AH145:AH148"/>
    <mergeCell ref="A149:A151"/>
    <mergeCell ref="B149:B151"/>
    <mergeCell ref="C149:C151"/>
    <mergeCell ref="D149:D151"/>
    <mergeCell ref="E149:E151"/>
    <mergeCell ref="F149:F151"/>
    <mergeCell ref="G149:G151"/>
    <mergeCell ref="H149:H151"/>
    <mergeCell ref="T145:T148"/>
    <mergeCell ref="U145:U148"/>
    <mergeCell ref="V145:V148"/>
    <mergeCell ref="W145:W148"/>
    <mergeCell ref="AE145:AE148"/>
    <mergeCell ref="AF145:AF148"/>
    <mergeCell ref="N145:N148"/>
    <mergeCell ref="O145:O148"/>
    <mergeCell ref="P145:P148"/>
    <mergeCell ref="Q145:Q148"/>
    <mergeCell ref="R145:R148"/>
    <mergeCell ref="S145:S148"/>
    <mergeCell ref="H145:H148"/>
    <mergeCell ref="I145:I148"/>
    <mergeCell ref="J145:J148"/>
    <mergeCell ref="K145:K148"/>
    <mergeCell ref="L145:L148"/>
    <mergeCell ref="M145:M148"/>
    <mergeCell ref="AH149:AH151"/>
    <mergeCell ref="A145:A148"/>
    <mergeCell ref="B145:B148"/>
    <mergeCell ref="C145:C148"/>
    <mergeCell ref="D145:D148"/>
    <mergeCell ref="E145:E148"/>
    <mergeCell ref="F145:F148"/>
    <mergeCell ref="G145:G148"/>
    <mergeCell ref="S142:S144"/>
    <mergeCell ref="T142:T144"/>
    <mergeCell ref="U142:U144"/>
    <mergeCell ref="V142:V144"/>
    <mergeCell ref="W142:W144"/>
    <mergeCell ref="AE142:AE144"/>
    <mergeCell ref="M142:M144"/>
    <mergeCell ref="N142:N144"/>
    <mergeCell ref="O142:O144"/>
    <mergeCell ref="P142:P144"/>
    <mergeCell ref="Q142:Q144"/>
    <mergeCell ref="R142:R144"/>
    <mergeCell ref="G142:G144"/>
    <mergeCell ref="H142:H144"/>
    <mergeCell ref="I142:I144"/>
    <mergeCell ref="J142:J144"/>
    <mergeCell ref="K142:K144"/>
    <mergeCell ref="L142:L144"/>
    <mergeCell ref="A142:A144"/>
    <mergeCell ref="B142:B144"/>
    <mergeCell ref="C142:C144"/>
    <mergeCell ref="D142:D144"/>
    <mergeCell ref="E142:E144"/>
    <mergeCell ref="F142:F144"/>
    <mergeCell ref="V131:V133"/>
    <mergeCell ref="W131:W133"/>
    <mergeCell ref="AE131:AE133"/>
    <mergeCell ref="AF131:AF133"/>
    <mergeCell ref="AG131:AG133"/>
    <mergeCell ref="AH131:AH133"/>
    <mergeCell ref="P131:P133"/>
    <mergeCell ref="Q131:Q133"/>
    <mergeCell ref="R131:R133"/>
    <mergeCell ref="S131:S133"/>
    <mergeCell ref="T131:T133"/>
    <mergeCell ref="U131:U133"/>
    <mergeCell ref="J131:J133"/>
    <mergeCell ref="K131:K133"/>
    <mergeCell ref="L131:L133"/>
    <mergeCell ref="M131:M133"/>
    <mergeCell ref="N131:N133"/>
    <mergeCell ref="O131:O133"/>
    <mergeCell ref="AF142:AF144"/>
    <mergeCell ref="AG142:AG144"/>
    <mergeCell ref="AH142:AH144"/>
    <mergeCell ref="A131:A133"/>
    <mergeCell ref="B131:B133"/>
    <mergeCell ref="C131:C133"/>
    <mergeCell ref="D131:D133"/>
    <mergeCell ref="E131:E133"/>
    <mergeCell ref="F131:F133"/>
    <mergeCell ref="G131:G133"/>
    <mergeCell ref="H131:H133"/>
    <mergeCell ref="I131:I133"/>
    <mergeCell ref="U128:U130"/>
    <mergeCell ref="V128:V130"/>
    <mergeCell ref="W128:W130"/>
    <mergeCell ref="AE128:AE130"/>
    <mergeCell ref="AF128:AF130"/>
    <mergeCell ref="AG128:AG130"/>
    <mergeCell ref="O128:O130"/>
    <mergeCell ref="P128:P130"/>
    <mergeCell ref="Q128:Q130"/>
    <mergeCell ref="R128:R130"/>
    <mergeCell ref="S128:S130"/>
    <mergeCell ref="T128:T130"/>
    <mergeCell ref="I128:I130"/>
    <mergeCell ref="J128:J130"/>
    <mergeCell ref="K128:K130"/>
    <mergeCell ref="L128:L130"/>
    <mergeCell ref="M128:M130"/>
    <mergeCell ref="N128:N130"/>
    <mergeCell ref="AG125:AG126"/>
    <mergeCell ref="AH125:AH126"/>
    <mergeCell ref="A128:A130"/>
    <mergeCell ref="B128:B130"/>
    <mergeCell ref="C128:C130"/>
    <mergeCell ref="D128:D130"/>
    <mergeCell ref="E128:E130"/>
    <mergeCell ref="F128:F130"/>
    <mergeCell ref="G128:G130"/>
    <mergeCell ref="H128:H130"/>
    <mergeCell ref="T125:T126"/>
    <mergeCell ref="U125:U126"/>
    <mergeCell ref="V125:V126"/>
    <mergeCell ref="W125:W126"/>
    <mergeCell ref="AE125:AE126"/>
    <mergeCell ref="AF125:AF126"/>
    <mergeCell ref="N125:N126"/>
    <mergeCell ref="O125:O126"/>
    <mergeCell ref="P125:P126"/>
    <mergeCell ref="Q125:Q126"/>
    <mergeCell ref="R125:R126"/>
    <mergeCell ref="S125:S126"/>
    <mergeCell ref="H125:H126"/>
    <mergeCell ref="I125:I126"/>
    <mergeCell ref="J125:J126"/>
    <mergeCell ref="K125:K126"/>
    <mergeCell ref="L125:L126"/>
    <mergeCell ref="M125:M126"/>
    <mergeCell ref="AH128:AH130"/>
    <mergeCell ref="A125:A126"/>
    <mergeCell ref="B125:B126"/>
    <mergeCell ref="C125:C126"/>
    <mergeCell ref="D125:D126"/>
    <mergeCell ref="E125:E126"/>
    <mergeCell ref="F125:F126"/>
    <mergeCell ref="G125:G126"/>
    <mergeCell ref="S121:S122"/>
    <mergeCell ref="T121:T122"/>
    <mergeCell ref="U121:U122"/>
    <mergeCell ref="V121:V122"/>
    <mergeCell ref="W121:W122"/>
    <mergeCell ref="AE121:AE122"/>
    <mergeCell ref="M121:M122"/>
    <mergeCell ref="N121:N122"/>
    <mergeCell ref="O121:O122"/>
    <mergeCell ref="P121:P122"/>
    <mergeCell ref="Q121:Q122"/>
    <mergeCell ref="R121:R122"/>
    <mergeCell ref="G121:G122"/>
    <mergeCell ref="H121:H122"/>
    <mergeCell ref="I121:I122"/>
    <mergeCell ref="J121:J122"/>
    <mergeCell ref="K121:K122"/>
    <mergeCell ref="L121:L122"/>
    <mergeCell ref="A121:A122"/>
    <mergeCell ref="B121:B122"/>
    <mergeCell ref="C121:C122"/>
    <mergeCell ref="D121:D122"/>
    <mergeCell ref="E121:E122"/>
    <mergeCell ref="F121:F122"/>
    <mergeCell ref="V118:V119"/>
    <mergeCell ref="W118:W119"/>
    <mergeCell ref="AE118:AE119"/>
    <mergeCell ref="AF118:AF119"/>
    <mergeCell ref="AG118:AG119"/>
    <mergeCell ref="AH118:AH119"/>
    <mergeCell ref="P118:P119"/>
    <mergeCell ref="Q118:Q119"/>
    <mergeCell ref="R118:R119"/>
    <mergeCell ref="S118:S119"/>
    <mergeCell ref="T118:T119"/>
    <mergeCell ref="U118:U119"/>
    <mergeCell ref="J118:J119"/>
    <mergeCell ref="K118:K119"/>
    <mergeCell ref="L118:L119"/>
    <mergeCell ref="M118:M119"/>
    <mergeCell ref="N118:N119"/>
    <mergeCell ref="O118:O119"/>
    <mergeCell ref="AF121:AF122"/>
    <mergeCell ref="AG121:AG122"/>
    <mergeCell ref="AH121:AH122"/>
    <mergeCell ref="A118:A119"/>
    <mergeCell ref="B118:B119"/>
    <mergeCell ref="C118:C119"/>
    <mergeCell ref="D118:D119"/>
    <mergeCell ref="E118:E119"/>
    <mergeCell ref="F118:F119"/>
    <mergeCell ref="G118:G119"/>
    <mergeCell ref="H118:H119"/>
    <mergeCell ref="I118:I119"/>
    <mergeCell ref="U115:U116"/>
    <mergeCell ref="V115:V116"/>
    <mergeCell ref="W115:W116"/>
    <mergeCell ref="AE115:AE116"/>
    <mergeCell ref="AF115:AF116"/>
    <mergeCell ref="AG115:AG116"/>
    <mergeCell ref="O115:O116"/>
    <mergeCell ref="P115:P116"/>
    <mergeCell ref="Q115:Q116"/>
    <mergeCell ref="R115:R116"/>
    <mergeCell ref="S115:S116"/>
    <mergeCell ref="T115:T116"/>
    <mergeCell ref="I115:I116"/>
    <mergeCell ref="J115:J116"/>
    <mergeCell ref="K115:K116"/>
    <mergeCell ref="L115:L116"/>
    <mergeCell ref="M115:M116"/>
    <mergeCell ref="N115:N116"/>
    <mergeCell ref="AG112:AG114"/>
    <mergeCell ref="AH112:AH114"/>
    <mergeCell ref="A115:A116"/>
    <mergeCell ref="B115:B116"/>
    <mergeCell ref="C115:C116"/>
    <mergeCell ref="D115:D116"/>
    <mergeCell ref="E115:E116"/>
    <mergeCell ref="F115:F116"/>
    <mergeCell ref="G115:G116"/>
    <mergeCell ref="H115:H116"/>
    <mergeCell ref="T112:T114"/>
    <mergeCell ref="U112:U114"/>
    <mergeCell ref="V112:V114"/>
    <mergeCell ref="W112:W114"/>
    <mergeCell ref="AE112:AE114"/>
    <mergeCell ref="AF112:AF114"/>
    <mergeCell ref="N112:N114"/>
    <mergeCell ref="O112:O114"/>
    <mergeCell ref="P112:P114"/>
    <mergeCell ref="Q112:Q114"/>
    <mergeCell ref="R112:R114"/>
    <mergeCell ref="S112:S114"/>
    <mergeCell ref="H112:H114"/>
    <mergeCell ref="I112:I114"/>
    <mergeCell ref="J112:J114"/>
    <mergeCell ref="K112:K114"/>
    <mergeCell ref="L112:L114"/>
    <mergeCell ref="M112:M114"/>
    <mergeCell ref="AH115:AH116"/>
    <mergeCell ref="A112:A114"/>
    <mergeCell ref="B112:B114"/>
    <mergeCell ref="C112:C114"/>
    <mergeCell ref="D112:D114"/>
    <mergeCell ref="E112:E114"/>
    <mergeCell ref="F112:F114"/>
    <mergeCell ref="G112:G114"/>
    <mergeCell ref="S110:S111"/>
    <mergeCell ref="T110:T111"/>
    <mergeCell ref="U110:U111"/>
    <mergeCell ref="V110:V111"/>
    <mergeCell ref="W110:W111"/>
    <mergeCell ref="AE110:AE111"/>
    <mergeCell ref="M110:M111"/>
    <mergeCell ref="N110:N111"/>
    <mergeCell ref="O110:O111"/>
    <mergeCell ref="P110:P111"/>
    <mergeCell ref="Q110:Q111"/>
    <mergeCell ref="R110:R111"/>
    <mergeCell ref="G110:G111"/>
    <mergeCell ref="H110:H111"/>
    <mergeCell ref="I110:I111"/>
    <mergeCell ref="J110:J111"/>
    <mergeCell ref="K110:K111"/>
    <mergeCell ref="L110:L111"/>
    <mergeCell ref="A110:A111"/>
    <mergeCell ref="B110:B111"/>
    <mergeCell ref="C110:C111"/>
    <mergeCell ref="D110:D111"/>
    <mergeCell ref="E110:E111"/>
    <mergeCell ref="F110:F111"/>
    <mergeCell ref="V108:V109"/>
    <mergeCell ref="W108:W109"/>
    <mergeCell ref="AE108:AE109"/>
    <mergeCell ref="AF108:AF109"/>
    <mergeCell ref="AG108:AG109"/>
    <mergeCell ref="AH108:AH109"/>
    <mergeCell ref="P108:P109"/>
    <mergeCell ref="Q108:Q109"/>
    <mergeCell ref="R108:R109"/>
    <mergeCell ref="S108:S109"/>
    <mergeCell ref="T108:T109"/>
    <mergeCell ref="U108:U109"/>
    <mergeCell ref="J108:J109"/>
    <mergeCell ref="K108:K109"/>
    <mergeCell ref="L108:L109"/>
    <mergeCell ref="M108:M109"/>
    <mergeCell ref="N108:N109"/>
    <mergeCell ref="O108:O109"/>
    <mergeCell ref="AF110:AF111"/>
    <mergeCell ref="AG110:AG111"/>
    <mergeCell ref="AH110:AH111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U105:U106"/>
    <mergeCell ref="V105:V106"/>
    <mergeCell ref="W105:W106"/>
    <mergeCell ref="AE105:AE106"/>
    <mergeCell ref="AF105:AF106"/>
    <mergeCell ref="AG105:AG106"/>
    <mergeCell ref="O105:O106"/>
    <mergeCell ref="P105:P106"/>
    <mergeCell ref="Q105:Q106"/>
    <mergeCell ref="R105:R106"/>
    <mergeCell ref="S105:S106"/>
    <mergeCell ref="T105:T106"/>
    <mergeCell ref="I105:I106"/>
    <mergeCell ref="J105:J106"/>
    <mergeCell ref="K105:K106"/>
    <mergeCell ref="L105:L106"/>
    <mergeCell ref="M105:M106"/>
    <mergeCell ref="N105:N106"/>
    <mergeCell ref="AG100:AG101"/>
    <mergeCell ref="AH100:AH101"/>
    <mergeCell ref="A105:A106"/>
    <mergeCell ref="B105:B106"/>
    <mergeCell ref="C105:C106"/>
    <mergeCell ref="D105:D106"/>
    <mergeCell ref="E105:E106"/>
    <mergeCell ref="F105:F106"/>
    <mergeCell ref="G105:G106"/>
    <mergeCell ref="H105:H106"/>
    <mergeCell ref="T100:T101"/>
    <mergeCell ref="U100:U101"/>
    <mergeCell ref="V100:V101"/>
    <mergeCell ref="W100:W101"/>
    <mergeCell ref="AE100:AE101"/>
    <mergeCell ref="AF100:AF101"/>
    <mergeCell ref="N100:N101"/>
    <mergeCell ref="O100:O101"/>
    <mergeCell ref="P100:P101"/>
    <mergeCell ref="Q100:Q101"/>
    <mergeCell ref="R100:R101"/>
    <mergeCell ref="S100:S101"/>
    <mergeCell ref="H100:H101"/>
    <mergeCell ref="I100:I101"/>
    <mergeCell ref="J100:J101"/>
    <mergeCell ref="K100:K101"/>
    <mergeCell ref="L100:L101"/>
    <mergeCell ref="M100:M101"/>
    <mergeCell ref="AH105:AH106"/>
    <mergeCell ref="A100:A101"/>
    <mergeCell ref="B100:B101"/>
    <mergeCell ref="C100:C101"/>
    <mergeCell ref="D100:D101"/>
    <mergeCell ref="E100:E101"/>
    <mergeCell ref="F100:F101"/>
    <mergeCell ref="G100:G101"/>
    <mergeCell ref="S94:S96"/>
    <mergeCell ref="T94:T96"/>
    <mergeCell ref="U94:U96"/>
    <mergeCell ref="V94:V96"/>
    <mergeCell ref="W94:W96"/>
    <mergeCell ref="AE94:AE96"/>
    <mergeCell ref="M94:M96"/>
    <mergeCell ref="N94:N96"/>
    <mergeCell ref="O94:O96"/>
    <mergeCell ref="P94:P96"/>
    <mergeCell ref="Q94:Q96"/>
    <mergeCell ref="R94:R96"/>
    <mergeCell ref="G94:G96"/>
    <mergeCell ref="H94:H96"/>
    <mergeCell ref="I94:I96"/>
    <mergeCell ref="J94:J96"/>
    <mergeCell ref="K94:K96"/>
    <mergeCell ref="L94:L96"/>
    <mergeCell ref="A94:A96"/>
    <mergeCell ref="B94:B96"/>
    <mergeCell ref="C94:C96"/>
    <mergeCell ref="D94:D96"/>
    <mergeCell ref="E94:E96"/>
    <mergeCell ref="F94:F96"/>
    <mergeCell ref="U87:U89"/>
    <mergeCell ref="V87:V89"/>
    <mergeCell ref="W87:W89"/>
    <mergeCell ref="AE87:AE89"/>
    <mergeCell ref="AF87:AF89"/>
    <mergeCell ref="AH87:AH89"/>
    <mergeCell ref="O87:O89"/>
    <mergeCell ref="P87:P89"/>
    <mergeCell ref="Q87:Q89"/>
    <mergeCell ref="R87:R89"/>
    <mergeCell ref="S87:S89"/>
    <mergeCell ref="T87:T89"/>
    <mergeCell ref="I87:I89"/>
    <mergeCell ref="J87:J89"/>
    <mergeCell ref="K87:K89"/>
    <mergeCell ref="L87:L89"/>
    <mergeCell ref="M87:M89"/>
    <mergeCell ref="N87:N89"/>
    <mergeCell ref="AF94:AF96"/>
    <mergeCell ref="AG94:AG96"/>
    <mergeCell ref="AH94:AH96"/>
    <mergeCell ref="AG86:AG89"/>
    <mergeCell ref="A87:A89"/>
    <mergeCell ref="B87:B89"/>
    <mergeCell ref="C87:C89"/>
    <mergeCell ref="D87:D89"/>
    <mergeCell ref="E87:E89"/>
    <mergeCell ref="F87:F89"/>
    <mergeCell ref="G87:G89"/>
    <mergeCell ref="H87:H89"/>
    <mergeCell ref="U76:U78"/>
    <mergeCell ref="V76:V78"/>
    <mergeCell ref="W76:W78"/>
    <mergeCell ref="AE76:AE78"/>
    <mergeCell ref="AF76:AF78"/>
    <mergeCell ref="AG76:AG78"/>
    <mergeCell ref="O76:O78"/>
    <mergeCell ref="P76:P78"/>
    <mergeCell ref="Q76:Q78"/>
    <mergeCell ref="R76:R78"/>
    <mergeCell ref="S76:S78"/>
    <mergeCell ref="T76:T78"/>
    <mergeCell ref="I76:I78"/>
    <mergeCell ref="J76:J78"/>
    <mergeCell ref="K76:K78"/>
    <mergeCell ref="L76:L78"/>
    <mergeCell ref="M76:M78"/>
    <mergeCell ref="N76:N78"/>
    <mergeCell ref="AG72:AG74"/>
    <mergeCell ref="AH72:AH74"/>
    <mergeCell ref="A76:A78"/>
    <mergeCell ref="B76:B78"/>
    <mergeCell ref="C76:C78"/>
    <mergeCell ref="D76:D78"/>
    <mergeCell ref="E76:E78"/>
    <mergeCell ref="F76:F78"/>
    <mergeCell ref="G76:G78"/>
    <mergeCell ref="H76:H78"/>
    <mergeCell ref="T72:T74"/>
    <mergeCell ref="U72:U74"/>
    <mergeCell ref="V72:V74"/>
    <mergeCell ref="W72:W74"/>
    <mergeCell ref="AE72:AE74"/>
    <mergeCell ref="AF72:AF74"/>
    <mergeCell ref="N72:N74"/>
    <mergeCell ref="O72:O74"/>
    <mergeCell ref="P72:P74"/>
    <mergeCell ref="Q72:Q74"/>
    <mergeCell ref="R72:R74"/>
    <mergeCell ref="S72:S74"/>
    <mergeCell ref="H72:H74"/>
    <mergeCell ref="I72:I74"/>
    <mergeCell ref="J72:J74"/>
    <mergeCell ref="K72:K74"/>
    <mergeCell ref="L72:L74"/>
    <mergeCell ref="M72:M74"/>
    <mergeCell ref="AH76:AH78"/>
    <mergeCell ref="A72:A74"/>
    <mergeCell ref="B72:B74"/>
    <mergeCell ref="C72:C74"/>
    <mergeCell ref="D72:D74"/>
    <mergeCell ref="E72:E74"/>
    <mergeCell ref="F72:F74"/>
    <mergeCell ref="G72:G74"/>
    <mergeCell ref="S70:S71"/>
    <mergeCell ref="T70:T71"/>
    <mergeCell ref="U70:U71"/>
    <mergeCell ref="V70:V71"/>
    <mergeCell ref="W70:W71"/>
    <mergeCell ref="AE70:AE71"/>
    <mergeCell ref="M70:M71"/>
    <mergeCell ref="N70:N71"/>
    <mergeCell ref="O70:O71"/>
    <mergeCell ref="P70:P71"/>
    <mergeCell ref="Q70:Q71"/>
    <mergeCell ref="R70:R71"/>
    <mergeCell ref="G70:G71"/>
    <mergeCell ref="H70:H71"/>
    <mergeCell ref="I70:I71"/>
    <mergeCell ref="J70:J71"/>
    <mergeCell ref="K70:K71"/>
    <mergeCell ref="L70:L71"/>
    <mergeCell ref="A70:A71"/>
    <mergeCell ref="B70:B71"/>
    <mergeCell ref="C70:C71"/>
    <mergeCell ref="D70:D71"/>
    <mergeCell ref="E70:E71"/>
    <mergeCell ref="F70:F71"/>
    <mergeCell ref="V68:V69"/>
    <mergeCell ref="W68:W69"/>
    <mergeCell ref="AE68:AE69"/>
    <mergeCell ref="AF68:AF69"/>
    <mergeCell ref="AG68:AG69"/>
    <mergeCell ref="AH68:AH69"/>
    <mergeCell ref="P68:P69"/>
    <mergeCell ref="Q68:Q69"/>
    <mergeCell ref="R68:R69"/>
    <mergeCell ref="S68:S69"/>
    <mergeCell ref="T68:T69"/>
    <mergeCell ref="U68:U69"/>
    <mergeCell ref="J68:J69"/>
    <mergeCell ref="K68:K69"/>
    <mergeCell ref="L68:L69"/>
    <mergeCell ref="M68:M69"/>
    <mergeCell ref="N68:N69"/>
    <mergeCell ref="O68:O69"/>
    <mergeCell ref="AF70:AF71"/>
    <mergeCell ref="AG70:AG71"/>
    <mergeCell ref="AH70:AH71"/>
    <mergeCell ref="A68:A69"/>
    <mergeCell ref="B68:B69"/>
    <mergeCell ref="C68:C69"/>
    <mergeCell ref="D68:D69"/>
    <mergeCell ref="E68:E69"/>
    <mergeCell ref="F68:F69"/>
    <mergeCell ref="G68:G69"/>
    <mergeCell ref="H68:H69"/>
    <mergeCell ref="I68:I69"/>
    <mergeCell ref="U66:U67"/>
    <mergeCell ref="V66:V67"/>
    <mergeCell ref="W66:W67"/>
    <mergeCell ref="AE66:AE67"/>
    <mergeCell ref="AF66:AF67"/>
    <mergeCell ref="AG66:AG67"/>
    <mergeCell ref="O66:O67"/>
    <mergeCell ref="P66:P67"/>
    <mergeCell ref="Q66:Q67"/>
    <mergeCell ref="R66:R67"/>
    <mergeCell ref="S66:S67"/>
    <mergeCell ref="T66:T67"/>
    <mergeCell ref="I66:I67"/>
    <mergeCell ref="J66:J67"/>
    <mergeCell ref="K66:K67"/>
    <mergeCell ref="L66:L67"/>
    <mergeCell ref="M66:M67"/>
    <mergeCell ref="N66:N67"/>
    <mergeCell ref="AG62:AG64"/>
    <mergeCell ref="AH62:AH64"/>
    <mergeCell ref="A66:A67"/>
    <mergeCell ref="B66:B67"/>
    <mergeCell ref="C66:C67"/>
    <mergeCell ref="D66:D67"/>
    <mergeCell ref="E66:E67"/>
    <mergeCell ref="F66:F67"/>
    <mergeCell ref="G66:G67"/>
    <mergeCell ref="H66:H67"/>
    <mergeCell ref="T62:T64"/>
    <mergeCell ref="U62:U64"/>
    <mergeCell ref="V62:V64"/>
    <mergeCell ref="W62:W64"/>
    <mergeCell ref="AE62:AE64"/>
    <mergeCell ref="AF62:AF64"/>
    <mergeCell ref="N62:N64"/>
    <mergeCell ref="O62:O64"/>
    <mergeCell ref="P62:P64"/>
    <mergeCell ref="Q62:Q64"/>
    <mergeCell ref="R62:R64"/>
    <mergeCell ref="S62:S64"/>
    <mergeCell ref="H62:H64"/>
    <mergeCell ref="I62:I64"/>
    <mergeCell ref="J62:J64"/>
    <mergeCell ref="K62:K64"/>
    <mergeCell ref="L62:L64"/>
    <mergeCell ref="M62:M64"/>
    <mergeCell ref="AH66:AH67"/>
    <mergeCell ref="A62:A64"/>
    <mergeCell ref="B62:B64"/>
    <mergeCell ref="C62:C64"/>
    <mergeCell ref="D62:D64"/>
    <mergeCell ref="E62:E64"/>
    <mergeCell ref="F62:F64"/>
    <mergeCell ref="G62:G64"/>
    <mergeCell ref="S60:S61"/>
    <mergeCell ref="T60:T61"/>
    <mergeCell ref="U60:U61"/>
    <mergeCell ref="V60:V61"/>
    <mergeCell ref="W60:W61"/>
    <mergeCell ref="AE60:AE61"/>
    <mergeCell ref="M60:M61"/>
    <mergeCell ref="N60:N61"/>
    <mergeCell ref="O60:O61"/>
    <mergeCell ref="P60:P61"/>
    <mergeCell ref="Q60:Q61"/>
    <mergeCell ref="R60:R61"/>
    <mergeCell ref="G60:G61"/>
    <mergeCell ref="H60:H61"/>
    <mergeCell ref="I60:I61"/>
    <mergeCell ref="J60:J61"/>
    <mergeCell ref="K60:K61"/>
    <mergeCell ref="L60:L61"/>
    <mergeCell ref="A60:A61"/>
    <mergeCell ref="B60:B61"/>
    <mergeCell ref="C60:C61"/>
    <mergeCell ref="D60:D61"/>
    <mergeCell ref="E60:E61"/>
    <mergeCell ref="F60:F61"/>
    <mergeCell ref="V54:V55"/>
    <mergeCell ref="W54:W55"/>
    <mergeCell ref="AE54:AE55"/>
    <mergeCell ref="AF54:AF55"/>
    <mergeCell ref="AG54:AG55"/>
    <mergeCell ref="AH54:AH55"/>
    <mergeCell ref="P54:P55"/>
    <mergeCell ref="Q54:Q55"/>
    <mergeCell ref="R54:R55"/>
    <mergeCell ref="S54:S55"/>
    <mergeCell ref="T54:T55"/>
    <mergeCell ref="U54:U55"/>
    <mergeCell ref="J54:J55"/>
    <mergeCell ref="K54:K55"/>
    <mergeCell ref="L54:L55"/>
    <mergeCell ref="M54:M55"/>
    <mergeCell ref="N54:N55"/>
    <mergeCell ref="O54:O55"/>
    <mergeCell ref="AF60:AF61"/>
    <mergeCell ref="AG60:AG61"/>
    <mergeCell ref="AH60:AH61"/>
    <mergeCell ref="A54:A55"/>
    <mergeCell ref="B54:B55"/>
    <mergeCell ref="C54:C55"/>
    <mergeCell ref="D54:D55"/>
    <mergeCell ref="E54:E55"/>
    <mergeCell ref="F54:F55"/>
    <mergeCell ref="G54:G55"/>
    <mergeCell ref="H54:H55"/>
    <mergeCell ref="I54:I55"/>
    <mergeCell ref="U48:U50"/>
    <mergeCell ref="V48:V50"/>
    <mergeCell ref="W48:W50"/>
    <mergeCell ref="AE48:AE50"/>
    <mergeCell ref="AF48:AF50"/>
    <mergeCell ref="AG48:AG50"/>
    <mergeCell ref="O48:O50"/>
    <mergeCell ref="P48:P50"/>
    <mergeCell ref="Q48:Q50"/>
    <mergeCell ref="R48:R50"/>
    <mergeCell ref="S48:S50"/>
    <mergeCell ref="T48:T50"/>
    <mergeCell ref="I48:I50"/>
    <mergeCell ref="J48:J50"/>
    <mergeCell ref="K48:K50"/>
    <mergeCell ref="L48:L50"/>
    <mergeCell ref="M48:M50"/>
    <mergeCell ref="N48:N50"/>
    <mergeCell ref="AG46:AG47"/>
    <mergeCell ref="AH46:AH47"/>
    <mergeCell ref="A48:A50"/>
    <mergeCell ref="B48:B50"/>
    <mergeCell ref="C48:C50"/>
    <mergeCell ref="D48:D50"/>
    <mergeCell ref="E48:E50"/>
    <mergeCell ref="F48:F50"/>
    <mergeCell ref="G48:G50"/>
    <mergeCell ref="H48:H50"/>
    <mergeCell ref="T46:T47"/>
    <mergeCell ref="U46:U47"/>
    <mergeCell ref="V46:V47"/>
    <mergeCell ref="W46:W47"/>
    <mergeCell ref="AE46:AE47"/>
    <mergeCell ref="AF46:AF47"/>
    <mergeCell ref="N46:N47"/>
    <mergeCell ref="O46:O47"/>
    <mergeCell ref="P46:P47"/>
    <mergeCell ref="Q46:Q47"/>
    <mergeCell ref="R46:R47"/>
    <mergeCell ref="S46:S47"/>
    <mergeCell ref="H46:H47"/>
    <mergeCell ref="I46:I47"/>
    <mergeCell ref="J46:J47"/>
    <mergeCell ref="K46:K47"/>
    <mergeCell ref="L46:L47"/>
    <mergeCell ref="M46:M47"/>
    <mergeCell ref="AH48:AH50"/>
    <mergeCell ref="A46:A47"/>
    <mergeCell ref="B46:B47"/>
    <mergeCell ref="C46:C47"/>
    <mergeCell ref="D46:D47"/>
    <mergeCell ref="E46:E47"/>
    <mergeCell ref="F46:F47"/>
    <mergeCell ref="G46:G47"/>
    <mergeCell ref="S43:S45"/>
    <mergeCell ref="T43:T45"/>
    <mergeCell ref="U43:U45"/>
    <mergeCell ref="V43:V45"/>
    <mergeCell ref="W43:W45"/>
    <mergeCell ref="AE43:AE45"/>
    <mergeCell ref="M43:M45"/>
    <mergeCell ref="N43:N45"/>
    <mergeCell ref="O43:O45"/>
    <mergeCell ref="P43:P45"/>
    <mergeCell ref="Q43:Q45"/>
    <mergeCell ref="R43:R45"/>
    <mergeCell ref="G43:G45"/>
    <mergeCell ref="H43:H45"/>
    <mergeCell ref="I43:I45"/>
    <mergeCell ref="J43:J45"/>
    <mergeCell ref="K43:K45"/>
    <mergeCell ref="L43:L45"/>
    <mergeCell ref="A43:A45"/>
    <mergeCell ref="B43:B45"/>
    <mergeCell ref="C43:C45"/>
    <mergeCell ref="D43:D45"/>
    <mergeCell ref="E43:E45"/>
    <mergeCell ref="F43:F45"/>
    <mergeCell ref="V40:V41"/>
    <mergeCell ref="W40:W41"/>
    <mergeCell ref="AE40:AE41"/>
    <mergeCell ref="AF40:AF41"/>
    <mergeCell ref="AG40:AG41"/>
    <mergeCell ref="AH40:AH41"/>
    <mergeCell ref="P40:P41"/>
    <mergeCell ref="Q40:Q41"/>
    <mergeCell ref="R40:R41"/>
    <mergeCell ref="S40:S41"/>
    <mergeCell ref="T40:T41"/>
    <mergeCell ref="U40:U41"/>
    <mergeCell ref="J40:J41"/>
    <mergeCell ref="K40:K41"/>
    <mergeCell ref="L40:L41"/>
    <mergeCell ref="M40:M41"/>
    <mergeCell ref="N40:N41"/>
    <mergeCell ref="O40:O41"/>
    <mergeCell ref="AF43:AF45"/>
    <mergeCell ref="AG43:AG45"/>
    <mergeCell ref="AH43:AH45"/>
    <mergeCell ref="A40:A41"/>
    <mergeCell ref="B40:B41"/>
    <mergeCell ref="C40:C41"/>
    <mergeCell ref="D40:D41"/>
    <mergeCell ref="E40:E41"/>
    <mergeCell ref="F40:F41"/>
    <mergeCell ref="G40:G41"/>
    <mergeCell ref="H40:H41"/>
    <mergeCell ref="I40:I41"/>
    <mergeCell ref="U37:U39"/>
    <mergeCell ref="V37:V39"/>
    <mergeCell ref="W37:W39"/>
    <mergeCell ref="AE37:AE39"/>
    <mergeCell ref="AF37:AF39"/>
    <mergeCell ref="AG37:AG39"/>
    <mergeCell ref="O37:O39"/>
    <mergeCell ref="P37:P39"/>
    <mergeCell ref="Q37:Q39"/>
    <mergeCell ref="R37:R39"/>
    <mergeCell ref="S37:S39"/>
    <mergeCell ref="T37:T39"/>
    <mergeCell ref="I37:I39"/>
    <mergeCell ref="J37:J39"/>
    <mergeCell ref="K37:K39"/>
    <mergeCell ref="L37:L39"/>
    <mergeCell ref="M37:M39"/>
    <mergeCell ref="N37:N39"/>
    <mergeCell ref="AG34:AG36"/>
    <mergeCell ref="AH34:AH36"/>
    <mergeCell ref="A37:A39"/>
    <mergeCell ref="B37:B39"/>
    <mergeCell ref="C37:C39"/>
    <mergeCell ref="D37:D39"/>
    <mergeCell ref="E37:E39"/>
    <mergeCell ref="F37:F39"/>
    <mergeCell ref="G37:G39"/>
    <mergeCell ref="H37:H39"/>
    <mergeCell ref="T34:T36"/>
    <mergeCell ref="U34:U36"/>
    <mergeCell ref="V34:V36"/>
    <mergeCell ref="W34:W36"/>
    <mergeCell ref="AE34:AE36"/>
    <mergeCell ref="AF34:AF36"/>
    <mergeCell ref="N34:N36"/>
    <mergeCell ref="O34:O36"/>
    <mergeCell ref="P34:P36"/>
    <mergeCell ref="Q34:Q36"/>
    <mergeCell ref="R34:R36"/>
    <mergeCell ref="S34:S36"/>
    <mergeCell ref="H34:H36"/>
    <mergeCell ref="I34:I36"/>
    <mergeCell ref="J34:J36"/>
    <mergeCell ref="K34:K36"/>
    <mergeCell ref="L34:L36"/>
    <mergeCell ref="M34:M36"/>
    <mergeCell ref="AH37:AH39"/>
    <mergeCell ref="A34:A36"/>
    <mergeCell ref="B34:B36"/>
    <mergeCell ref="C34:C36"/>
    <mergeCell ref="D34:D36"/>
    <mergeCell ref="E34:E36"/>
    <mergeCell ref="F34:F36"/>
    <mergeCell ref="G34:G36"/>
    <mergeCell ref="S31:S33"/>
    <mergeCell ref="T31:T33"/>
    <mergeCell ref="U31:U33"/>
    <mergeCell ref="V31:V33"/>
    <mergeCell ref="W31:W33"/>
    <mergeCell ref="AE31:AE33"/>
    <mergeCell ref="M31:M33"/>
    <mergeCell ref="N31:N33"/>
    <mergeCell ref="O31:O33"/>
    <mergeCell ref="P31:P33"/>
    <mergeCell ref="Q31:Q33"/>
    <mergeCell ref="R31:R33"/>
    <mergeCell ref="G31:G33"/>
    <mergeCell ref="H31:H33"/>
    <mergeCell ref="I31:I33"/>
    <mergeCell ref="J31:J33"/>
    <mergeCell ref="K31:K33"/>
    <mergeCell ref="L31:L33"/>
    <mergeCell ref="A31:A33"/>
    <mergeCell ref="B31:B33"/>
    <mergeCell ref="C31:C33"/>
    <mergeCell ref="D31:D33"/>
    <mergeCell ref="E31:E33"/>
    <mergeCell ref="F31:F33"/>
    <mergeCell ref="V28:V29"/>
    <mergeCell ref="W28:W29"/>
    <mergeCell ref="AE28:AE29"/>
    <mergeCell ref="AF28:AF29"/>
    <mergeCell ref="AG28:AG29"/>
    <mergeCell ref="AH28:AH29"/>
    <mergeCell ref="P28:P29"/>
    <mergeCell ref="Q28:Q29"/>
    <mergeCell ref="R28:R29"/>
    <mergeCell ref="S28:S29"/>
    <mergeCell ref="T28:T29"/>
    <mergeCell ref="U28:U29"/>
    <mergeCell ref="J28:J29"/>
    <mergeCell ref="K28:K29"/>
    <mergeCell ref="L28:L29"/>
    <mergeCell ref="M28:M29"/>
    <mergeCell ref="N28:N29"/>
    <mergeCell ref="O28:O29"/>
    <mergeCell ref="AF31:AF33"/>
    <mergeCell ref="AG31:AG33"/>
    <mergeCell ref="AH31:AH33"/>
    <mergeCell ref="A28:A29"/>
    <mergeCell ref="B28:B29"/>
    <mergeCell ref="C28:C29"/>
    <mergeCell ref="D28:D29"/>
    <mergeCell ref="E28:E29"/>
    <mergeCell ref="F28:F29"/>
    <mergeCell ref="G28:G29"/>
    <mergeCell ref="H28:H29"/>
    <mergeCell ref="I28:I29"/>
    <mergeCell ref="U26:U27"/>
    <mergeCell ref="V26:V27"/>
    <mergeCell ref="W26:W27"/>
    <mergeCell ref="AE26:AE27"/>
    <mergeCell ref="AF26:AF27"/>
    <mergeCell ref="AG26:AG27"/>
    <mergeCell ref="O26:O27"/>
    <mergeCell ref="P26:P27"/>
    <mergeCell ref="Q26:Q27"/>
    <mergeCell ref="R26:R27"/>
    <mergeCell ref="S26:S27"/>
    <mergeCell ref="T26:T27"/>
    <mergeCell ref="I26:I27"/>
    <mergeCell ref="J26:J27"/>
    <mergeCell ref="K26:K27"/>
    <mergeCell ref="L26:L27"/>
    <mergeCell ref="M26:M27"/>
    <mergeCell ref="N26:N27"/>
    <mergeCell ref="AG21:AG23"/>
    <mergeCell ref="AH21:AH23"/>
    <mergeCell ref="A26:A27"/>
    <mergeCell ref="B26:B27"/>
    <mergeCell ref="C26:C27"/>
    <mergeCell ref="D26:D27"/>
    <mergeCell ref="E26:E27"/>
    <mergeCell ref="F26:F27"/>
    <mergeCell ref="G26:G27"/>
    <mergeCell ref="H26:H27"/>
    <mergeCell ref="T21:T23"/>
    <mergeCell ref="U21:U23"/>
    <mergeCell ref="V21:V23"/>
    <mergeCell ref="W21:W23"/>
    <mergeCell ref="AE21:AE23"/>
    <mergeCell ref="AF21:AF23"/>
    <mergeCell ref="N21:N23"/>
    <mergeCell ref="O21:O23"/>
    <mergeCell ref="P21:P23"/>
    <mergeCell ref="Q21:Q23"/>
    <mergeCell ref="R21:R23"/>
    <mergeCell ref="S21:S23"/>
    <mergeCell ref="H21:H23"/>
    <mergeCell ref="I21:I23"/>
    <mergeCell ref="J21:J23"/>
    <mergeCell ref="K21:K23"/>
    <mergeCell ref="L21:L23"/>
    <mergeCell ref="M21:M23"/>
    <mergeCell ref="AH26:AH27"/>
    <mergeCell ref="A21:A23"/>
    <mergeCell ref="B21:B23"/>
    <mergeCell ref="C21:C23"/>
    <mergeCell ref="D21:D23"/>
    <mergeCell ref="E21:E23"/>
    <mergeCell ref="F21:F23"/>
    <mergeCell ref="G21:G23"/>
    <mergeCell ref="S18:S19"/>
    <mergeCell ref="T18:T19"/>
    <mergeCell ref="U18:U19"/>
    <mergeCell ref="V18:V19"/>
    <mergeCell ref="W18:W19"/>
    <mergeCell ref="AE18:AE19"/>
    <mergeCell ref="M18:M19"/>
    <mergeCell ref="N18:N19"/>
    <mergeCell ref="O18:O19"/>
    <mergeCell ref="P18:P19"/>
    <mergeCell ref="Q18:Q19"/>
    <mergeCell ref="R18:R19"/>
    <mergeCell ref="G18:G19"/>
    <mergeCell ref="H18:H19"/>
    <mergeCell ref="I18:I19"/>
    <mergeCell ref="J18:J19"/>
    <mergeCell ref="K18:K19"/>
    <mergeCell ref="L18:L19"/>
    <mergeCell ref="A18:A19"/>
    <mergeCell ref="B18:B19"/>
    <mergeCell ref="C18:C19"/>
    <mergeCell ref="D18:D19"/>
    <mergeCell ref="E18:E19"/>
    <mergeCell ref="F18:F19"/>
    <mergeCell ref="V16:V17"/>
    <mergeCell ref="W16:W17"/>
    <mergeCell ref="AE16:AE17"/>
    <mergeCell ref="AF16:AF17"/>
    <mergeCell ref="AG16:AG17"/>
    <mergeCell ref="AH16:AH17"/>
    <mergeCell ref="P16:P17"/>
    <mergeCell ref="Q16:Q17"/>
    <mergeCell ref="R16:R17"/>
    <mergeCell ref="S16:S17"/>
    <mergeCell ref="T16:T17"/>
    <mergeCell ref="U16:U17"/>
    <mergeCell ref="J16:J17"/>
    <mergeCell ref="K16:K17"/>
    <mergeCell ref="L16:L17"/>
    <mergeCell ref="M16:M17"/>
    <mergeCell ref="N16:N17"/>
    <mergeCell ref="O16:O17"/>
    <mergeCell ref="AF18:AF19"/>
    <mergeCell ref="AG18:AG19"/>
    <mergeCell ref="AH18:AH19"/>
    <mergeCell ref="A16:A17"/>
    <mergeCell ref="B16:B17"/>
    <mergeCell ref="C16:C17"/>
    <mergeCell ref="D16:D17"/>
    <mergeCell ref="E16:E17"/>
    <mergeCell ref="F16:F17"/>
    <mergeCell ref="G16:G17"/>
    <mergeCell ref="H16:H17"/>
    <mergeCell ref="I16:I17"/>
    <mergeCell ref="U13:U14"/>
    <mergeCell ref="V13:V14"/>
    <mergeCell ref="W13:W14"/>
    <mergeCell ref="AE13:AE14"/>
    <mergeCell ref="AF13:AF14"/>
    <mergeCell ref="AG13:AG14"/>
    <mergeCell ref="O13:O14"/>
    <mergeCell ref="P13:P14"/>
    <mergeCell ref="Q13:Q14"/>
    <mergeCell ref="R13:R14"/>
    <mergeCell ref="S13:S14"/>
    <mergeCell ref="T13:T14"/>
    <mergeCell ref="I13:I14"/>
    <mergeCell ref="J13:J14"/>
    <mergeCell ref="K13:K14"/>
    <mergeCell ref="L13:L14"/>
    <mergeCell ref="M13:M14"/>
    <mergeCell ref="N13:N14"/>
    <mergeCell ref="D7:D9"/>
    <mergeCell ref="AG10:AG12"/>
    <mergeCell ref="AH10:AH12"/>
    <mergeCell ref="A13:A14"/>
    <mergeCell ref="B13:B14"/>
    <mergeCell ref="C13:C14"/>
    <mergeCell ref="D13:D14"/>
    <mergeCell ref="E13:E14"/>
    <mergeCell ref="F13:F14"/>
    <mergeCell ref="G13:G14"/>
    <mergeCell ref="H13:H14"/>
    <mergeCell ref="T10:T12"/>
    <mergeCell ref="U10:U12"/>
    <mergeCell ref="V10:V12"/>
    <mergeCell ref="W10:W12"/>
    <mergeCell ref="AE10:AE12"/>
    <mergeCell ref="AF10:AF12"/>
    <mergeCell ref="N10:N12"/>
    <mergeCell ref="O10:O12"/>
    <mergeCell ref="P10:P12"/>
    <mergeCell ref="Q10:Q12"/>
    <mergeCell ref="R10:R12"/>
    <mergeCell ref="S10:S12"/>
    <mergeCell ref="H10:H12"/>
    <mergeCell ref="I10:I12"/>
    <mergeCell ref="J10:J12"/>
    <mergeCell ref="K10:K12"/>
    <mergeCell ref="L10:L12"/>
    <mergeCell ref="M10:M12"/>
    <mergeCell ref="AH13:AH14"/>
    <mergeCell ref="E7:E9"/>
    <mergeCell ref="F7:F9"/>
    <mergeCell ref="AF7:AF9"/>
    <mergeCell ref="AG7:AG9"/>
    <mergeCell ref="AH7:AH9"/>
    <mergeCell ref="A10:A12"/>
    <mergeCell ref="B10:B12"/>
    <mergeCell ref="C10:C12"/>
    <mergeCell ref="D10:D12"/>
    <mergeCell ref="E10:E12"/>
    <mergeCell ref="F10:F12"/>
    <mergeCell ref="G10:G12"/>
    <mergeCell ref="S7:S9"/>
    <mergeCell ref="T7:T9"/>
    <mergeCell ref="U7:U9"/>
    <mergeCell ref="V7:V9"/>
    <mergeCell ref="W7:W9"/>
    <mergeCell ref="AE7:AE9"/>
    <mergeCell ref="M7:M9"/>
    <mergeCell ref="N7:N9"/>
    <mergeCell ref="O7:O9"/>
    <mergeCell ref="P7:P9"/>
    <mergeCell ref="Q7:Q9"/>
    <mergeCell ref="R7:R9"/>
    <mergeCell ref="G7:G9"/>
    <mergeCell ref="H7:H9"/>
    <mergeCell ref="I7:I9"/>
    <mergeCell ref="J7:J9"/>
    <mergeCell ref="K7:K9"/>
    <mergeCell ref="L7:L9"/>
    <mergeCell ref="A7:A9"/>
    <mergeCell ref="B7:B9"/>
    <mergeCell ref="C7:C9"/>
  </mergeCells>
  <pageMargins left="0.23622047244094491" right="0.23622047244094491" top="0.74803149606299213" bottom="0.74803149606299213" header="0.31496062992125984" footer="0.31496062992125984"/>
  <pageSetup paperSize="9" scale="43" fitToHeight="0" orientation="landscape" r:id="rId1"/>
  <rowBreaks count="7" manualBreakCount="7">
    <brk id="41" max="32" man="1"/>
    <brk id="85" max="33" man="1"/>
    <brk id="126" max="33" man="1"/>
    <brk id="167" max="16383" man="1"/>
    <brk id="250" max="33" man="1"/>
    <brk id="291" max="16383" man="1"/>
    <brk id="32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2913F-225E-4453-9FE0-E3339EA3AA9F}">
  <sheetPr>
    <pageSetUpPr fitToPage="1"/>
  </sheetPr>
  <dimension ref="A1:AH69"/>
  <sheetViews>
    <sheetView view="pageBreakPreview" zoomScale="60" zoomScaleNormal="80" workbookViewId="0">
      <pane ySplit="2" topLeftCell="A3" activePane="bottomLeft" state="frozen"/>
      <selection pane="bottomLeft" activeCell="G86" sqref="G86"/>
    </sheetView>
  </sheetViews>
  <sheetFormatPr defaultRowHeight="12.75" x14ac:dyDescent="0.2"/>
  <cols>
    <col min="1" max="1" width="16.140625" customWidth="1"/>
    <col min="2" max="2" width="12.42578125" customWidth="1"/>
    <col min="3" max="3" width="5.85546875" customWidth="1"/>
    <col min="4" max="4" width="14" customWidth="1"/>
    <col min="5" max="12" width="7.28515625" customWidth="1"/>
    <col min="13" max="13" width="6.42578125" customWidth="1"/>
    <col min="14" max="18" width="7.85546875" customWidth="1"/>
    <col min="19" max="19" width="6.5703125" customWidth="1"/>
    <col min="20" max="20" width="7.28515625" customWidth="1"/>
    <col min="21" max="21" width="6.42578125" customWidth="1"/>
    <col min="22" max="22" width="27.5703125" customWidth="1"/>
    <col min="23" max="23" width="7.42578125" customWidth="1"/>
    <col min="24" max="24" width="20.7109375" customWidth="1"/>
    <col min="25" max="25" width="6.42578125" customWidth="1"/>
    <col min="26" max="26" width="10.140625" customWidth="1"/>
    <col min="27" max="27" width="10.5703125" customWidth="1"/>
    <col min="28" max="28" width="10.42578125" customWidth="1"/>
    <col min="29" max="29" width="12.7109375" style="439" customWidth="1"/>
    <col min="30" max="30" width="10.42578125" customWidth="1"/>
    <col min="33" max="33" width="9.5703125" bestFit="1" customWidth="1"/>
    <col min="255" max="256" width="22" customWidth="1"/>
    <col min="257" max="257" width="12.42578125" customWidth="1"/>
    <col min="258" max="258" width="17.28515625" customWidth="1"/>
    <col min="261" max="261" width="14" customWidth="1"/>
    <col min="279" max="279" width="27.5703125" customWidth="1"/>
    <col min="280" max="280" width="5.85546875" customWidth="1"/>
    <col min="281" max="281" width="20.7109375" customWidth="1"/>
    <col min="285" max="285" width="10.5703125" customWidth="1"/>
    <col min="286" max="286" width="15.5703125" customWidth="1"/>
    <col min="289" max="289" width="9.5703125" bestFit="1" customWidth="1"/>
    <col min="511" max="512" width="22" customWidth="1"/>
    <col min="513" max="513" width="12.42578125" customWidth="1"/>
    <col min="514" max="514" width="17.28515625" customWidth="1"/>
    <col min="517" max="517" width="14" customWidth="1"/>
    <col min="535" max="535" width="27.5703125" customWidth="1"/>
    <col min="536" max="536" width="5.85546875" customWidth="1"/>
    <col min="537" max="537" width="20.7109375" customWidth="1"/>
    <col min="541" max="541" width="10.5703125" customWidth="1"/>
    <col min="542" max="542" width="15.5703125" customWidth="1"/>
    <col min="545" max="545" width="9.5703125" bestFit="1" customWidth="1"/>
    <col min="767" max="768" width="22" customWidth="1"/>
    <col min="769" max="769" width="12.42578125" customWidth="1"/>
    <col min="770" max="770" width="17.28515625" customWidth="1"/>
    <col min="773" max="773" width="14" customWidth="1"/>
    <col min="791" max="791" width="27.5703125" customWidth="1"/>
    <col min="792" max="792" width="5.85546875" customWidth="1"/>
    <col min="793" max="793" width="20.7109375" customWidth="1"/>
    <col min="797" max="797" width="10.5703125" customWidth="1"/>
    <col min="798" max="798" width="15.5703125" customWidth="1"/>
    <col min="801" max="801" width="9.5703125" bestFit="1" customWidth="1"/>
    <col min="1023" max="1024" width="22" customWidth="1"/>
    <col min="1025" max="1025" width="12.42578125" customWidth="1"/>
    <col min="1026" max="1026" width="17.28515625" customWidth="1"/>
    <col min="1029" max="1029" width="14" customWidth="1"/>
    <col min="1047" max="1047" width="27.5703125" customWidth="1"/>
    <col min="1048" max="1048" width="5.85546875" customWidth="1"/>
    <col min="1049" max="1049" width="20.7109375" customWidth="1"/>
    <col min="1053" max="1053" width="10.5703125" customWidth="1"/>
    <col min="1054" max="1054" width="15.5703125" customWidth="1"/>
    <col min="1057" max="1057" width="9.5703125" bestFit="1" customWidth="1"/>
    <col min="1279" max="1280" width="22" customWidth="1"/>
    <col min="1281" max="1281" width="12.42578125" customWidth="1"/>
    <col min="1282" max="1282" width="17.28515625" customWidth="1"/>
    <col min="1285" max="1285" width="14" customWidth="1"/>
    <col min="1303" max="1303" width="27.5703125" customWidth="1"/>
    <col min="1304" max="1304" width="5.85546875" customWidth="1"/>
    <col min="1305" max="1305" width="20.7109375" customWidth="1"/>
    <col min="1309" max="1309" width="10.5703125" customWidth="1"/>
    <col min="1310" max="1310" width="15.5703125" customWidth="1"/>
    <col min="1313" max="1313" width="9.5703125" bestFit="1" customWidth="1"/>
    <col min="1535" max="1536" width="22" customWidth="1"/>
    <col min="1537" max="1537" width="12.42578125" customWidth="1"/>
    <col min="1538" max="1538" width="17.28515625" customWidth="1"/>
    <col min="1541" max="1541" width="14" customWidth="1"/>
    <col min="1559" max="1559" width="27.5703125" customWidth="1"/>
    <col min="1560" max="1560" width="5.85546875" customWidth="1"/>
    <col min="1561" max="1561" width="20.7109375" customWidth="1"/>
    <col min="1565" max="1565" width="10.5703125" customWidth="1"/>
    <col min="1566" max="1566" width="15.5703125" customWidth="1"/>
    <col min="1569" max="1569" width="9.5703125" bestFit="1" customWidth="1"/>
    <col min="1791" max="1792" width="22" customWidth="1"/>
    <col min="1793" max="1793" width="12.42578125" customWidth="1"/>
    <col min="1794" max="1794" width="17.28515625" customWidth="1"/>
    <col min="1797" max="1797" width="14" customWidth="1"/>
    <col min="1815" max="1815" width="27.5703125" customWidth="1"/>
    <col min="1816" max="1816" width="5.85546875" customWidth="1"/>
    <col min="1817" max="1817" width="20.7109375" customWidth="1"/>
    <col min="1821" max="1821" width="10.5703125" customWidth="1"/>
    <col min="1822" max="1822" width="15.5703125" customWidth="1"/>
    <col min="1825" max="1825" width="9.5703125" bestFit="1" customWidth="1"/>
    <col min="2047" max="2048" width="22" customWidth="1"/>
    <col min="2049" max="2049" width="12.42578125" customWidth="1"/>
    <col min="2050" max="2050" width="17.28515625" customWidth="1"/>
    <col min="2053" max="2053" width="14" customWidth="1"/>
    <col min="2071" max="2071" width="27.5703125" customWidth="1"/>
    <col min="2072" max="2072" width="5.85546875" customWidth="1"/>
    <col min="2073" max="2073" width="20.7109375" customWidth="1"/>
    <col min="2077" max="2077" width="10.5703125" customWidth="1"/>
    <col min="2078" max="2078" width="15.5703125" customWidth="1"/>
    <col min="2081" max="2081" width="9.5703125" bestFit="1" customWidth="1"/>
    <col min="2303" max="2304" width="22" customWidth="1"/>
    <col min="2305" max="2305" width="12.42578125" customWidth="1"/>
    <col min="2306" max="2306" width="17.28515625" customWidth="1"/>
    <col min="2309" max="2309" width="14" customWidth="1"/>
    <col min="2327" max="2327" width="27.5703125" customWidth="1"/>
    <col min="2328" max="2328" width="5.85546875" customWidth="1"/>
    <col min="2329" max="2329" width="20.7109375" customWidth="1"/>
    <col min="2333" max="2333" width="10.5703125" customWidth="1"/>
    <col min="2334" max="2334" width="15.5703125" customWidth="1"/>
    <col min="2337" max="2337" width="9.5703125" bestFit="1" customWidth="1"/>
    <col min="2559" max="2560" width="22" customWidth="1"/>
    <col min="2561" max="2561" width="12.42578125" customWidth="1"/>
    <col min="2562" max="2562" width="17.28515625" customWidth="1"/>
    <col min="2565" max="2565" width="14" customWidth="1"/>
    <col min="2583" max="2583" width="27.5703125" customWidth="1"/>
    <col min="2584" max="2584" width="5.85546875" customWidth="1"/>
    <col min="2585" max="2585" width="20.7109375" customWidth="1"/>
    <col min="2589" max="2589" width="10.5703125" customWidth="1"/>
    <col min="2590" max="2590" width="15.5703125" customWidth="1"/>
    <col min="2593" max="2593" width="9.5703125" bestFit="1" customWidth="1"/>
    <col min="2815" max="2816" width="22" customWidth="1"/>
    <col min="2817" max="2817" width="12.42578125" customWidth="1"/>
    <col min="2818" max="2818" width="17.28515625" customWidth="1"/>
    <col min="2821" max="2821" width="14" customWidth="1"/>
    <col min="2839" max="2839" width="27.5703125" customWidth="1"/>
    <col min="2840" max="2840" width="5.85546875" customWidth="1"/>
    <col min="2841" max="2841" width="20.7109375" customWidth="1"/>
    <col min="2845" max="2845" width="10.5703125" customWidth="1"/>
    <col min="2846" max="2846" width="15.5703125" customWidth="1"/>
    <col min="2849" max="2849" width="9.5703125" bestFit="1" customWidth="1"/>
    <col min="3071" max="3072" width="22" customWidth="1"/>
    <col min="3073" max="3073" width="12.42578125" customWidth="1"/>
    <col min="3074" max="3074" width="17.28515625" customWidth="1"/>
    <col min="3077" max="3077" width="14" customWidth="1"/>
    <col min="3095" max="3095" width="27.5703125" customWidth="1"/>
    <col min="3096" max="3096" width="5.85546875" customWidth="1"/>
    <col min="3097" max="3097" width="20.7109375" customWidth="1"/>
    <col min="3101" max="3101" width="10.5703125" customWidth="1"/>
    <col min="3102" max="3102" width="15.5703125" customWidth="1"/>
    <col min="3105" max="3105" width="9.5703125" bestFit="1" customWidth="1"/>
    <col min="3327" max="3328" width="22" customWidth="1"/>
    <col min="3329" max="3329" width="12.42578125" customWidth="1"/>
    <col min="3330" max="3330" width="17.28515625" customWidth="1"/>
    <col min="3333" max="3333" width="14" customWidth="1"/>
    <col min="3351" max="3351" width="27.5703125" customWidth="1"/>
    <col min="3352" max="3352" width="5.85546875" customWidth="1"/>
    <col min="3353" max="3353" width="20.7109375" customWidth="1"/>
    <col min="3357" max="3357" width="10.5703125" customWidth="1"/>
    <col min="3358" max="3358" width="15.5703125" customWidth="1"/>
    <col min="3361" max="3361" width="9.5703125" bestFit="1" customWidth="1"/>
    <col min="3583" max="3584" width="22" customWidth="1"/>
    <col min="3585" max="3585" width="12.42578125" customWidth="1"/>
    <col min="3586" max="3586" width="17.28515625" customWidth="1"/>
    <col min="3589" max="3589" width="14" customWidth="1"/>
    <col min="3607" max="3607" width="27.5703125" customWidth="1"/>
    <col min="3608" max="3608" width="5.85546875" customWidth="1"/>
    <col min="3609" max="3609" width="20.7109375" customWidth="1"/>
    <col min="3613" max="3613" width="10.5703125" customWidth="1"/>
    <col min="3614" max="3614" width="15.5703125" customWidth="1"/>
    <col min="3617" max="3617" width="9.5703125" bestFit="1" customWidth="1"/>
    <col min="3839" max="3840" width="22" customWidth="1"/>
    <col min="3841" max="3841" width="12.42578125" customWidth="1"/>
    <col min="3842" max="3842" width="17.28515625" customWidth="1"/>
    <col min="3845" max="3845" width="14" customWidth="1"/>
    <col min="3863" max="3863" width="27.5703125" customWidth="1"/>
    <col min="3864" max="3864" width="5.85546875" customWidth="1"/>
    <col min="3865" max="3865" width="20.7109375" customWidth="1"/>
    <col min="3869" max="3869" width="10.5703125" customWidth="1"/>
    <col min="3870" max="3870" width="15.5703125" customWidth="1"/>
    <col min="3873" max="3873" width="9.5703125" bestFit="1" customWidth="1"/>
    <col min="4095" max="4096" width="22" customWidth="1"/>
    <col min="4097" max="4097" width="12.42578125" customWidth="1"/>
    <col min="4098" max="4098" width="17.28515625" customWidth="1"/>
    <col min="4101" max="4101" width="14" customWidth="1"/>
    <col min="4119" max="4119" width="27.5703125" customWidth="1"/>
    <col min="4120" max="4120" width="5.85546875" customWidth="1"/>
    <col min="4121" max="4121" width="20.7109375" customWidth="1"/>
    <col min="4125" max="4125" width="10.5703125" customWidth="1"/>
    <col min="4126" max="4126" width="15.5703125" customWidth="1"/>
    <col min="4129" max="4129" width="9.5703125" bestFit="1" customWidth="1"/>
    <col min="4351" max="4352" width="22" customWidth="1"/>
    <col min="4353" max="4353" width="12.42578125" customWidth="1"/>
    <col min="4354" max="4354" width="17.28515625" customWidth="1"/>
    <col min="4357" max="4357" width="14" customWidth="1"/>
    <col min="4375" max="4375" width="27.5703125" customWidth="1"/>
    <col min="4376" max="4376" width="5.85546875" customWidth="1"/>
    <col min="4377" max="4377" width="20.7109375" customWidth="1"/>
    <col min="4381" max="4381" width="10.5703125" customWidth="1"/>
    <col min="4382" max="4382" width="15.5703125" customWidth="1"/>
    <col min="4385" max="4385" width="9.5703125" bestFit="1" customWidth="1"/>
    <col min="4607" max="4608" width="22" customWidth="1"/>
    <col min="4609" max="4609" width="12.42578125" customWidth="1"/>
    <col min="4610" max="4610" width="17.28515625" customWidth="1"/>
    <col min="4613" max="4613" width="14" customWidth="1"/>
    <col min="4631" max="4631" width="27.5703125" customWidth="1"/>
    <col min="4632" max="4632" width="5.85546875" customWidth="1"/>
    <col min="4633" max="4633" width="20.7109375" customWidth="1"/>
    <col min="4637" max="4637" width="10.5703125" customWidth="1"/>
    <col min="4638" max="4638" width="15.5703125" customWidth="1"/>
    <col min="4641" max="4641" width="9.5703125" bestFit="1" customWidth="1"/>
    <col min="4863" max="4864" width="22" customWidth="1"/>
    <col min="4865" max="4865" width="12.42578125" customWidth="1"/>
    <col min="4866" max="4866" width="17.28515625" customWidth="1"/>
    <col min="4869" max="4869" width="14" customWidth="1"/>
    <col min="4887" max="4887" width="27.5703125" customWidth="1"/>
    <col min="4888" max="4888" width="5.85546875" customWidth="1"/>
    <col min="4889" max="4889" width="20.7109375" customWidth="1"/>
    <col min="4893" max="4893" width="10.5703125" customWidth="1"/>
    <col min="4894" max="4894" width="15.5703125" customWidth="1"/>
    <col min="4897" max="4897" width="9.5703125" bestFit="1" customWidth="1"/>
    <col min="5119" max="5120" width="22" customWidth="1"/>
    <col min="5121" max="5121" width="12.42578125" customWidth="1"/>
    <col min="5122" max="5122" width="17.28515625" customWidth="1"/>
    <col min="5125" max="5125" width="14" customWidth="1"/>
    <col min="5143" max="5143" width="27.5703125" customWidth="1"/>
    <col min="5144" max="5144" width="5.85546875" customWidth="1"/>
    <col min="5145" max="5145" width="20.7109375" customWidth="1"/>
    <col min="5149" max="5149" width="10.5703125" customWidth="1"/>
    <col min="5150" max="5150" width="15.5703125" customWidth="1"/>
    <col min="5153" max="5153" width="9.5703125" bestFit="1" customWidth="1"/>
    <col min="5375" max="5376" width="22" customWidth="1"/>
    <col min="5377" max="5377" width="12.42578125" customWidth="1"/>
    <col min="5378" max="5378" width="17.28515625" customWidth="1"/>
    <col min="5381" max="5381" width="14" customWidth="1"/>
    <col min="5399" max="5399" width="27.5703125" customWidth="1"/>
    <col min="5400" max="5400" width="5.85546875" customWidth="1"/>
    <col min="5401" max="5401" width="20.7109375" customWidth="1"/>
    <col min="5405" max="5405" width="10.5703125" customWidth="1"/>
    <col min="5406" max="5406" width="15.5703125" customWidth="1"/>
    <col min="5409" max="5409" width="9.5703125" bestFit="1" customWidth="1"/>
    <col min="5631" max="5632" width="22" customWidth="1"/>
    <col min="5633" max="5633" width="12.42578125" customWidth="1"/>
    <col min="5634" max="5634" width="17.28515625" customWidth="1"/>
    <col min="5637" max="5637" width="14" customWidth="1"/>
    <col min="5655" max="5655" width="27.5703125" customWidth="1"/>
    <col min="5656" max="5656" width="5.85546875" customWidth="1"/>
    <col min="5657" max="5657" width="20.7109375" customWidth="1"/>
    <col min="5661" max="5661" width="10.5703125" customWidth="1"/>
    <col min="5662" max="5662" width="15.5703125" customWidth="1"/>
    <col min="5665" max="5665" width="9.5703125" bestFit="1" customWidth="1"/>
    <col min="5887" max="5888" width="22" customWidth="1"/>
    <col min="5889" max="5889" width="12.42578125" customWidth="1"/>
    <col min="5890" max="5890" width="17.28515625" customWidth="1"/>
    <col min="5893" max="5893" width="14" customWidth="1"/>
    <col min="5911" max="5911" width="27.5703125" customWidth="1"/>
    <col min="5912" max="5912" width="5.85546875" customWidth="1"/>
    <col min="5913" max="5913" width="20.7109375" customWidth="1"/>
    <col min="5917" max="5917" width="10.5703125" customWidth="1"/>
    <col min="5918" max="5918" width="15.5703125" customWidth="1"/>
    <col min="5921" max="5921" width="9.5703125" bestFit="1" customWidth="1"/>
    <col min="6143" max="6144" width="22" customWidth="1"/>
    <col min="6145" max="6145" width="12.42578125" customWidth="1"/>
    <col min="6146" max="6146" width="17.28515625" customWidth="1"/>
    <col min="6149" max="6149" width="14" customWidth="1"/>
    <col min="6167" max="6167" width="27.5703125" customWidth="1"/>
    <col min="6168" max="6168" width="5.85546875" customWidth="1"/>
    <col min="6169" max="6169" width="20.7109375" customWidth="1"/>
    <col min="6173" max="6173" width="10.5703125" customWidth="1"/>
    <col min="6174" max="6174" width="15.5703125" customWidth="1"/>
    <col min="6177" max="6177" width="9.5703125" bestFit="1" customWidth="1"/>
    <col min="6399" max="6400" width="22" customWidth="1"/>
    <col min="6401" max="6401" width="12.42578125" customWidth="1"/>
    <col min="6402" max="6402" width="17.28515625" customWidth="1"/>
    <col min="6405" max="6405" width="14" customWidth="1"/>
    <col min="6423" max="6423" width="27.5703125" customWidth="1"/>
    <col min="6424" max="6424" width="5.85546875" customWidth="1"/>
    <col min="6425" max="6425" width="20.7109375" customWidth="1"/>
    <col min="6429" max="6429" width="10.5703125" customWidth="1"/>
    <col min="6430" max="6430" width="15.5703125" customWidth="1"/>
    <col min="6433" max="6433" width="9.5703125" bestFit="1" customWidth="1"/>
    <col min="6655" max="6656" width="22" customWidth="1"/>
    <col min="6657" max="6657" width="12.42578125" customWidth="1"/>
    <col min="6658" max="6658" width="17.28515625" customWidth="1"/>
    <col min="6661" max="6661" width="14" customWidth="1"/>
    <col min="6679" max="6679" width="27.5703125" customWidth="1"/>
    <col min="6680" max="6680" width="5.85546875" customWidth="1"/>
    <col min="6681" max="6681" width="20.7109375" customWidth="1"/>
    <col min="6685" max="6685" width="10.5703125" customWidth="1"/>
    <col min="6686" max="6686" width="15.5703125" customWidth="1"/>
    <col min="6689" max="6689" width="9.5703125" bestFit="1" customWidth="1"/>
    <col min="6911" max="6912" width="22" customWidth="1"/>
    <col min="6913" max="6913" width="12.42578125" customWidth="1"/>
    <col min="6914" max="6914" width="17.28515625" customWidth="1"/>
    <col min="6917" max="6917" width="14" customWidth="1"/>
    <col min="6935" max="6935" width="27.5703125" customWidth="1"/>
    <col min="6936" max="6936" width="5.85546875" customWidth="1"/>
    <col min="6937" max="6937" width="20.7109375" customWidth="1"/>
    <col min="6941" max="6941" width="10.5703125" customWidth="1"/>
    <col min="6942" max="6942" width="15.5703125" customWidth="1"/>
    <col min="6945" max="6945" width="9.5703125" bestFit="1" customWidth="1"/>
    <col min="7167" max="7168" width="22" customWidth="1"/>
    <col min="7169" max="7169" width="12.42578125" customWidth="1"/>
    <col min="7170" max="7170" width="17.28515625" customWidth="1"/>
    <col min="7173" max="7173" width="14" customWidth="1"/>
    <col min="7191" max="7191" width="27.5703125" customWidth="1"/>
    <col min="7192" max="7192" width="5.85546875" customWidth="1"/>
    <col min="7193" max="7193" width="20.7109375" customWidth="1"/>
    <col min="7197" max="7197" width="10.5703125" customWidth="1"/>
    <col min="7198" max="7198" width="15.5703125" customWidth="1"/>
    <col min="7201" max="7201" width="9.5703125" bestFit="1" customWidth="1"/>
    <col min="7423" max="7424" width="22" customWidth="1"/>
    <col min="7425" max="7425" width="12.42578125" customWidth="1"/>
    <col min="7426" max="7426" width="17.28515625" customWidth="1"/>
    <col min="7429" max="7429" width="14" customWidth="1"/>
    <col min="7447" max="7447" width="27.5703125" customWidth="1"/>
    <col min="7448" max="7448" width="5.85546875" customWidth="1"/>
    <col min="7449" max="7449" width="20.7109375" customWidth="1"/>
    <col min="7453" max="7453" width="10.5703125" customWidth="1"/>
    <col min="7454" max="7454" width="15.5703125" customWidth="1"/>
    <col min="7457" max="7457" width="9.5703125" bestFit="1" customWidth="1"/>
    <col min="7679" max="7680" width="22" customWidth="1"/>
    <col min="7681" max="7681" width="12.42578125" customWidth="1"/>
    <col min="7682" max="7682" width="17.28515625" customWidth="1"/>
    <col min="7685" max="7685" width="14" customWidth="1"/>
    <col min="7703" max="7703" width="27.5703125" customWidth="1"/>
    <col min="7704" max="7704" width="5.85546875" customWidth="1"/>
    <col min="7705" max="7705" width="20.7109375" customWidth="1"/>
    <col min="7709" max="7709" width="10.5703125" customWidth="1"/>
    <col min="7710" max="7710" width="15.5703125" customWidth="1"/>
    <col min="7713" max="7713" width="9.5703125" bestFit="1" customWidth="1"/>
    <col min="7935" max="7936" width="22" customWidth="1"/>
    <col min="7937" max="7937" width="12.42578125" customWidth="1"/>
    <col min="7938" max="7938" width="17.28515625" customWidth="1"/>
    <col min="7941" max="7941" width="14" customWidth="1"/>
    <col min="7959" max="7959" width="27.5703125" customWidth="1"/>
    <col min="7960" max="7960" width="5.85546875" customWidth="1"/>
    <col min="7961" max="7961" width="20.7109375" customWidth="1"/>
    <col min="7965" max="7965" width="10.5703125" customWidth="1"/>
    <col min="7966" max="7966" width="15.5703125" customWidth="1"/>
    <col min="7969" max="7969" width="9.5703125" bestFit="1" customWidth="1"/>
    <col min="8191" max="8192" width="22" customWidth="1"/>
    <col min="8193" max="8193" width="12.42578125" customWidth="1"/>
    <col min="8194" max="8194" width="17.28515625" customWidth="1"/>
    <col min="8197" max="8197" width="14" customWidth="1"/>
    <col min="8215" max="8215" width="27.5703125" customWidth="1"/>
    <col min="8216" max="8216" width="5.85546875" customWidth="1"/>
    <col min="8217" max="8217" width="20.7109375" customWidth="1"/>
    <col min="8221" max="8221" width="10.5703125" customWidth="1"/>
    <col min="8222" max="8222" width="15.5703125" customWidth="1"/>
    <col min="8225" max="8225" width="9.5703125" bestFit="1" customWidth="1"/>
    <col min="8447" max="8448" width="22" customWidth="1"/>
    <col min="8449" max="8449" width="12.42578125" customWidth="1"/>
    <col min="8450" max="8450" width="17.28515625" customWidth="1"/>
    <col min="8453" max="8453" width="14" customWidth="1"/>
    <col min="8471" max="8471" width="27.5703125" customWidth="1"/>
    <col min="8472" max="8472" width="5.85546875" customWidth="1"/>
    <col min="8473" max="8473" width="20.7109375" customWidth="1"/>
    <col min="8477" max="8477" width="10.5703125" customWidth="1"/>
    <col min="8478" max="8478" width="15.5703125" customWidth="1"/>
    <col min="8481" max="8481" width="9.5703125" bestFit="1" customWidth="1"/>
    <col min="8703" max="8704" width="22" customWidth="1"/>
    <col min="8705" max="8705" width="12.42578125" customWidth="1"/>
    <col min="8706" max="8706" width="17.28515625" customWidth="1"/>
    <col min="8709" max="8709" width="14" customWidth="1"/>
    <col min="8727" max="8727" width="27.5703125" customWidth="1"/>
    <col min="8728" max="8728" width="5.85546875" customWidth="1"/>
    <col min="8729" max="8729" width="20.7109375" customWidth="1"/>
    <col min="8733" max="8733" width="10.5703125" customWidth="1"/>
    <col min="8734" max="8734" width="15.5703125" customWidth="1"/>
    <col min="8737" max="8737" width="9.5703125" bestFit="1" customWidth="1"/>
    <col min="8959" max="8960" width="22" customWidth="1"/>
    <col min="8961" max="8961" width="12.42578125" customWidth="1"/>
    <col min="8962" max="8962" width="17.28515625" customWidth="1"/>
    <col min="8965" max="8965" width="14" customWidth="1"/>
    <col min="8983" max="8983" width="27.5703125" customWidth="1"/>
    <col min="8984" max="8984" width="5.85546875" customWidth="1"/>
    <col min="8985" max="8985" width="20.7109375" customWidth="1"/>
    <col min="8989" max="8989" width="10.5703125" customWidth="1"/>
    <col min="8990" max="8990" width="15.5703125" customWidth="1"/>
    <col min="8993" max="8993" width="9.5703125" bestFit="1" customWidth="1"/>
    <col min="9215" max="9216" width="22" customWidth="1"/>
    <col min="9217" max="9217" width="12.42578125" customWidth="1"/>
    <col min="9218" max="9218" width="17.28515625" customWidth="1"/>
    <col min="9221" max="9221" width="14" customWidth="1"/>
    <col min="9239" max="9239" width="27.5703125" customWidth="1"/>
    <col min="9240" max="9240" width="5.85546875" customWidth="1"/>
    <col min="9241" max="9241" width="20.7109375" customWidth="1"/>
    <col min="9245" max="9245" width="10.5703125" customWidth="1"/>
    <col min="9246" max="9246" width="15.5703125" customWidth="1"/>
    <col min="9249" max="9249" width="9.5703125" bestFit="1" customWidth="1"/>
    <col min="9471" max="9472" width="22" customWidth="1"/>
    <col min="9473" max="9473" width="12.42578125" customWidth="1"/>
    <col min="9474" max="9474" width="17.28515625" customWidth="1"/>
    <col min="9477" max="9477" width="14" customWidth="1"/>
    <col min="9495" max="9495" width="27.5703125" customWidth="1"/>
    <col min="9496" max="9496" width="5.85546875" customWidth="1"/>
    <col min="9497" max="9497" width="20.7109375" customWidth="1"/>
    <col min="9501" max="9501" width="10.5703125" customWidth="1"/>
    <col min="9502" max="9502" width="15.5703125" customWidth="1"/>
    <col min="9505" max="9505" width="9.5703125" bestFit="1" customWidth="1"/>
    <col min="9727" max="9728" width="22" customWidth="1"/>
    <col min="9729" max="9729" width="12.42578125" customWidth="1"/>
    <col min="9730" max="9730" width="17.28515625" customWidth="1"/>
    <col min="9733" max="9733" width="14" customWidth="1"/>
    <col min="9751" max="9751" width="27.5703125" customWidth="1"/>
    <col min="9752" max="9752" width="5.85546875" customWidth="1"/>
    <col min="9753" max="9753" width="20.7109375" customWidth="1"/>
    <col min="9757" max="9757" width="10.5703125" customWidth="1"/>
    <col min="9758" max="9758" width="15.5703125" customWidth="1"/>
    <col min="9761" max="9761" width="9.5703125" bestFit="1" customWidth="1"/>
    <col min="9983" max="9984" width="22" customWidth="1"/>
    <col min="9985" max="9985" width="12.42578125" customWidth="1"/>
    <col min="9986" max="9986" width="17.28515625" customWidth="1"/>
    <col min="9989" max="9989" width="14" customWidth="1"/>
    <col min="10007" max="10007" width="27.5703125" customWidth="1"/>
    <col min="10008" max="10008" width="5.85546875" customWidth="1"/>
    <col min="10009" max="10009" width="20.7109375" customWidth="1"/>
    <col min="10013" max="10013" width="10.5703125" customWidth="1"/>
    <col min="10014" max="10014" width="15.5703125" customWidth="1"/>
    <col min="10017" max="10017" width="9.5703125" bestFit="1" customWidth="1"/>
    <col min="10239" max="10240" width="22" customWidth="1"/>
    <col min="10241" max="10241" width="12.42578125" customWidth="1"/>
    <col min="10242" max="10242" width="17.28515625" customWidth="1"/>
    <col min="10245" max="10245" width="14" customWidth="1"/>
    <col min="10263" max="10263" width="27.5703125" customWidth="1"/>
    <col min="10264" max="10264" width="5.85546875" customWidth="1"/>
    <col min="10265" max="10265" width="20.7109375" customWidth="1"/>
    <col min="10269" max="10269" width="10.5703125" customWidth="1"/>
    <col min="10270" max="10270" width="15.5703125" customWidth="1"/>
    <col min="10273" max="10273" width="9.5703125" bestFit="1" customWidth="1"/>
    <col min="10495" max="10496" width="22" customWidth="1"/>
    <col min="10497" max="10497" width="12.42578125" customWidth="1"/>
    <col min="10498" max="10498" width="17.28515625" customWidth="1"/>
    <col min="10501" max="10501" width="14" customWidth="1"/>
    <col min="10519" max="10519" width="27.5703125" customWidth="1"/>
    <col min="10520" max="10520" width="5.85546875" customWidth="1"/>
    <col min="10521" max="10521" width="20.7109375" customWidth="1"/>
    <col min="10525" max="10525" width="10.5703125" customWidth="1"/>
    <col min="10526" max="10526" width="15.5703125" customWidth="1"/>
    <col min="10529" max="10529" width="9.5703125" bestFit="1" customWidth="1"/>
    <col min="10751" max="10752" width="22" customWidth="1"/>
    <col min="10753" max="10753" width="12.42578125" customWidth="1"/>
    <col min="10754" max="10754" width="17.28515625" customWidth="1"/>
    <col min="10757" max="10757" width="14" customWidth="1"/>
    <col min="10775" max="10775" width="27.5703125" customWidth="1"/>
    <col min="10776" max="10776" width="5.85546875" customWidth="1"/>
    <col min="10777" max="10777" width="20.7109375" customWidth="1"/>
    <col min="10781" max="10781" width="10.5703125" customWidth="1"/>
    <col min="10782" max="10782" width="15.5703125" customWidth="1"/>
    <col min="10785" max="10785" width="9.5703125" bestFit="1" customWidth="1"/>
    <col min="11007" max="11008" width="22" customWidth="1"/>
    <col min="11009" max="11009" width="12.42578125" customWidth="1"/>
    <col min="11010" max="11010" width="17.28515625" customWidth="1"/>
    <col min="11013" max="11013" width="14" customWidth="1"/>
    <col min="11031" max="11031" width="27.5703125" customWidth="1"/>
    <col min="11032" max="11032" width="5.85546875" customWidth="1"/>
    <col min="11033" max="11033" width="20.7109375" customWidth="1"/>
    <col min="11037" max="11037" width="10.5703125" customWidth="1"/>
    <col min="11038" max="11038" width="15.5703125" customWidth="1"/>
    <col min="11041" max="11041" width="9.5703125" bestFit="1" customWidth="1"/>
    <col min="11263" max="11264" width="22" customWidth="1"/>
    <col min="11265" max="11265" width="12.42578125" customWidth="1"/>
    <col min="11266" max="11266" width="17.28515625" customWidth="1"/>
    <col min="11269" max="11269" width="14" customWidth="1"/>
    <col min="11287" max="11287" width="27.5703125" customWidth="1"/>
    <col min="11288" max="11288" width="5.85546875" customWidth="1"/>
    <col min="11289" max="11289" width="20.7109375" customWidth="1"/>
    <col min="11293" max="11293" width="10.5703125" customWidth="1"/>
    <col min="11294" max="11294" width="15.5703125" customWidth="1"/>
    <col min="11297" max="11297" width="9.5703125" bestFit="1" customWidth="1"/>
    <col min="11519" max="11520" width="22" customWidth="1"/>
    <col min="11521" max="11521" width="12.42578125" customWidth="1"/>
    <col min="11522" max="11522" width="17.28515625" customWidth="1"/>
    <col min="11525" max="11525" width="14" customWidth="1"/>
    <col min="11543" max="11543" width="27.5703125" customWidth="1"/>
    <col min="11544" max="11544" width="5.85546875" customWidth="1"/>
    <col min="11545" max="11545" width="20.7109375" customWidth="1"/>
    <col min="11549" max="11549" width="10.5703125" customWidth="1"/>
    <col min="11550" max="11550" width="15.5703125" customWidth="1"/>
    <col min="11553" max="11553" width="9.5703125" bestFit="1" customWidth="1"/>
    <col min="11775" max="11776" width="22" customWidth="1"/>
    <col min="11777" max="11777" width="12.42578125" customWidth="1"/>
    <col min="11778" max="11778" width="17.28515625" customWidth="1"/>
    <col min="11781" max="11781" width="14" customWidth="1"/>
    <col min="11799" max="11799" width="27.5703125" customWidth="1"/>
    <col min="11800" max="11800" width="5.85546875" customWidth="1"/>
    <col min="11801" max="11801" width="20.7109375" customWidth="1"/>
    <col min="11805" max="11805" width="10.5703125" customWidth="1"/>
    <col min="11806" max="11806" width="15.5703125" customWidth="1"/>
    <col min="11809" max="11809" width="9.5703125" bestFit="1" customWidth="1"/>
    <col min="12031" max="12032" width="22" customWidth="1"/>
    <col min="12033" max="12033" width="12.42578125" customWidth="1"/>
    <col min="12034" max="12034" width="17.28515625" customWidth="1"/>
    <col min="12037" max="12037" width="14" customWidth="1"/>
    <col min="12055" max="12055" width="27.5703125" customWidth="1"/>
    <col min="12056" max="12056" width="5.85546875" customWidth="1"/>
    <col min="12057" max="12057" width="20.7109375" customWidth="1"/>
    <col min="12061" max="12061" width="10.5703125" customWidth="1"/>
    <col min="12062" max="12062" width="15.5703125" customWidth="1"/>
    <col min="12065" max="12065" width="9.5703125" bestFit="1" customWidth="1"/>
    <col min="12287" max="12288" width="22" customWidth="1"/>
    <col min="12289" max="12289" width="12.42578125" customWidth="1"/>
    <col min="12290" max="12290" width="17.28515625" customWidth="1"/>
    <col min="12293" max="12293" width="14" customWidth="1"/>
    <col min="12311" max="12311" width="27.5703125" customWidth="1"/>
    <col min="12312" max="12312" width="5.85546875" customWidth="1"/>
    <col min="12313" max="12313" width="20.7109375" customWidth="1"/>
    <col min="12317" max="12317" width="10.5703125" customWidth="1"/>
    <col min="12318" max="12318" width="15.5703125" customWidth="1"/>
    <col min="12321" max="12321" width="9.5703125" bestFit="1" customWidth="1"/>
    <col min="12543" max="12544" width="22" customWidth="1"/>
    <col min="12545" max="12545" width="12.42578125" customWidth="1"/>
    <col min="12546" max="12546" width="17.28515625" customWidth="1"/>
    <col min="12549" max="12549" width="14" customWidth="1"/>
    <col min="12567" max="12567" width="27.5703125" customWidth="1"/>
    <col min="12568" max="12568" width="5.85546875" customWidth="1"/>
    <col min="12569" max="12569" width="20.7109375" customWidth="1"/>
    <col min="12573" max="12573" width="10.5703125" customWidth="1"/>
    <col min="12574" max="12574" width="15.5703125" customWidth="1"/>
    <col min="12577" max="12577" width="9.5703125" bestFit="1" customWidth="1"/>
    <col min="12799" max="12800" width="22" customWidth="1"/>
    <col min="12801" max="12801" width="12.42578125" customWidth="1"/>
    <col min="12802" max="12802" width="17.28515625" customWidth="1"/>
    <col min="12805" max="12805" width="14" customWidth="1"/>
    <col min="12823" max="12823" width="27.5703125" customWidth="1"/>
    <col min="12824" max="12824" width="5.85546875" customWidth="1"/>
    <col min="12825" max="12825" width="20.7109375" customWidth="1"/>
    <col min="12829" max="12829" width="10.5703125" customWidth="1"/>
    <col min="12830" max="12830" width="15.5703125" customWidth="1"/>
    <col min="12833" max="12833" width="9.5703125" bestFit="1" customWidth="1"/>
    <col min="13055" max="13056" width="22" customWidth="1"/>
    <col min="13057" max="13057" width="12.42578125" customWidth="1"/>
    <col min="13058" max="13058" width="17.28515625" customWidth="1"/>
    <col min="13061" max="13061" width="14" customWidth="1"/>
    <col min="13079" max="13079" width="27.5703125" customWidth="1"/>
    <col min="13080" max="13080" width="5.85546875" customWidth="1"/>
    <col min="13081" max="13081" width="20.7109375" customWidth="1"/>
    <col min="13085" max="13085" width="10.5703125" customWidth="1"/>
    <col min="13086" max="13086" width="15.5703125" customWidth="1"/>
    <col min="13089" max="13089" width="9.5703125" bestFit="1" customWidth="1"/>
    <col min="13311" max="13312" width="22" customWidth="1"/>
    <col min="13313" max="13313" width="12.42578125" customWidth="1"/>
    <col min="13314" max="13314" width="17.28515625" customWidth="1"/>
    <col min="13317" max="13317" width="14" customWidth="1"/>
    <col min="13335" max="13335" width="27.5703125" customWidth="1"/>
    <col min="13336" max="13336" width="5.85546875" customWidth="1"/>
    <col min="13337" max="13337" width="20.7109375" customWidth="1"/>
    <col min="13341" max="13341" width="10.5703125" customWidth="1"/>
    <col min="13342" max="13342" width="15.5703125" customWidth="1"/>
    <col min="13345" max="13345" width="9.5703125" bestFit="1" customWidth="1"/>
    <col min="13567" max="13568" width="22" customWidth="1"/>
    <col min="13569" max="13569" width="12.42578125" customWidth="1"/>
    <col min="13570" max="13570" width="17.28515625" customWidth="1"/>
    <col min="13573" max="13573" width="14" customWidth="1"/>
    <col min="13591" max="13591" width="27.5703125" customWidth="1"/>
    <col min="13592" max="13592" width="5.85546875" customWidth="1"/>
    <col min="13593" max="13593" width="20.7109375" customWidth="1"/>
    <col min="13597" max="13597" width="10.5703125" customWidth="1"/>
    <col min="13598" max="13598" width="15.5703125" customWidth="1"/>
    <col min="13601" max="13601" width="9.5703125" bestFit="1" customWidth="1"/>
    <col min="13823" max="13824" width="22" customWidth="1"/>
    <col min="13825" max="13825" width="12.42578125" customWidth="1"/>
    <col min="13826" max="13826" width="17.28515625" customWidth="1"/>
    <col min="13829" max="13829" width="14" customWidth="1"/>
    <col min="13847" max="13847" width="27.5703125" customWidth="1"/>
    <col min="13848" max="13848" width="5.85546875" customWidth="1"/>
    <col min="13849" max="13849" width="20.7109375" customWidth="1"/>
    <col min="13853" max="13853" width="10.5703125" customWidth="1"/>
    <col min="13854" max="13854" width="15.5703125" customWidth="1"/>
    <col min="13857" max="13857" width="9.5703125" bestFit="1" customWidth="1"/>
    <col min="14079" max="14080" width="22" customWidth="1"/>
    <col min="14081" max="14081" width="12.42578125" customWidth="1"/>
    <col min="14082" max="14082" width="17.28515625" customWidth="1"/>
    <col min="14085" max="14085" width="14" customWidth="1"/>
    <col min="14103" max="14103" width="27.5703125" customWidth="1"/>
    <col min="14104" max="14104" width="5.85546875" customWidth="1"/>
    <col min="14105" max="14105" width="20.7109375" customWidth="1"/>
    <col min="14109" max="14109" width="10.5703125" customWidth="1"/>
    <col min="14110" max="14110" width="15.5703125" customWidth="1"/>
    <col min="14113" max="14113" width="9.5703125" bestFit="1" customWidth="1"/>
    <col min="14335" max="14336" width="22" customWidth="1"/>
    <col min="14337" max="14337" width="12.42578125" customWidth="1"/>
    <col min="14338" max="14338" width="17.28515625" customWidth="1"/>
    <col min="14341" max="14341" width="14" customWidth="1"/>
    <col min="14359" max="14359" width="27.5703125" customWidth="1"/>
    <col min="14360" max="14360" width="5.85546875" customWidth="1"/>
    <col min="14361" max="14361" width="20.7109375" customWidth="1"/>
    <col min="14365" max="14365" width="10.5703125" customWidth="1"/>
    <col min="14366" max="14366" width="15.5703125" customWidth="1"/>
    <col min="14369" max="14369" width="9.5703125" bestFit="1" customWidth="1"/>
    <col min="14591" max="14592" width="22" customWidth="1"/>
    <col min="14593" max="14593" width="12.42578125" customWidth="1"/>
    <col min="14594" max="14594" width="17.28515625" customWidth="1"/>
    <col min="14597" max="14597" width="14" customWidth="1"/>
    <col min="14615" max="14615" width="27.5703125" customWidth="1"/>
    <col min="14616" max="14616" width="5.85546875" customWidth="1"/>
    <col min="14617" max="14617" width="20.7109375" customWidth="1"/>
    <col min="14621" max="14621" width="10.5703125" customWidth="1"/>
    <col min="14622" max="14622" width="15.5703125" customWidth="1"/>
    <col min="14625" max="14625" width="9.5703125" bestFit="1" customWidth="1"/>
    <col min="14847" max="14848" width="22" customWidth="1"/>
    <col min="14849" max="14849" width="12.42578125" customWidth="1"/>
    <col min="14850" max="14850" width="17.28515625" customWidth="1"/>
    <col min="14853" max="14853" width="14" customWidth="1"/>
    <col min="14871" max="14871" width="27.5703125" customWidth="1"/>
    <col min="14872" max="14872" width="5.85546875" customWidth="1"/>
    <col min="14873" max="14873" width="20.7109375" customWidth="1"/>
    <col min="14877" max="14877" width="10.5703125" customWidth="1"/>
    <col min="14878" max="14878" width="15.5703125" customWidth="1"/>
    <col min="14881" max="14881" width="9.5703125" bestFit="1" customWidth="1"/>
    <col min="15103" max="15104" width="22" customWidth="1"/>
    <col min="15105" max="15105" width="12.42578125" customWidth="1"/>
    <col min="15106" max="15106" width="17.28515625" customWidth="1"/>
    <col min="15109" max="15109" width="14" customWidth="1"/>
    <col min="15127" max="15127" width="27.5703125" customWidth="1"/>
    <col min="15128" max="15128" width="5.85546875" customWidth="1"/>
    <col min="15129" max="15129" width="20.7109375" customWidth="1"/>
    <col min="15133" max="15133" width="10.5703125" customWidth="1"/>
    <col min="15134" max="15134" width="15.5703125" customWidth="1"/>
    <col min="15137" max="15137" width="9.5703125" bestFit="1" customWidth="1"/>
    <col min="15359" max="15360" width="22" customWidth="1"/>
    <col min="15361" max="15361" width="12.42578125" customWidth="1"/>
    <col min="15362" max="15362" width="17.28515625" customWidth="1"/>
    <col min="15365" max="15365" width="14" customWidth="1"/>
    <col min="15383" max="15383" width="27.5703125" customWidth="1"/>
    <col min="15384" max="15384" width="5.85546875" customWidth="1"/>
    <col min="15385" max="15385" width="20.7109375" customWidth="1"/>
    <col min="15389" max="15389" width="10.5703125" customWidth="1"/>
    <col min="15390" max="15390" width="15.5703125" customWidth="1"/>
    <col min="15393" max="15393" width="9.5703125" bestFit="1" customWidth="1"/>
    <col min="15615" max="15616" width="22" customWidth="1"/>
    <col min="15617" max="15617" width="12.42578125" customWidth="1"/>
    <col min="15618" max="15618" width="17.28515625" customWidth="1"/>
    <col min="15621" max="15621" width="14" customWidth="1"/>
    <col min="15639" max="15639" width="27.5703125" customWidth="1"/>
    <col min="15640" max="15640" width="5.85546875" customWidth="1"/>
    <col min="15641" max="15641" width="20.7109375" customWidth="1"/>
    <col min="15645" max="15645" width="10.5703125" customWidth="1"/>
    <col min="15646" max="15646" width="15.5703125" customWidth="1"/>
    <col min="15649" max="15649" width="9.5703125" bestFit="1" customWidth="1"/>
    <col min="15871" max="15872" width="22" customWidth="1"/>
    <col min="15873" max="15873" width="12.42578125" customWidth="1"/>
    <col min="15874" max="15874" width="17.28515625" customWidth="1"/>
    <col min="15877" max="15877" width="14" customWidth="1"/>
    <col min="15895" max="15895" width="27.5703125" customWidth="1"/>
    <col min="15896" max="15896" width="5.85546875" customWidth="1"/>
    <col min="15897" max="15897" width="20.7109375" customWidth="1"/>
    <col min="15901" max="15901" width="10.5703125" customWidth="1"/>
    <col min="15902" max="15902" width="15.5703125" customWidth="1"/>
    <col min="15905" max="15905" width="9.5703125" bestFit="1" customWidth="1"/>
    <col min="16127" max="16128" width="22" customWidth="1"/>
    <col min="16129" max="16129" width="12.42578125" customWidth="1"/>
    <col min="16130" max="16130" width="17.28515625" customWidth="1"/>
    <col min="16133" max="16133" width="14" customWidth="1"/>
    <col min="16151" max="16151" width="27.5703125" customWidth="1"/>
    <col min="16152" max="16152" width="5.85546875" customWidth="1"/>
    <col min="16153" max="16153" width="20.7109375" customWidth="1"/>
    <col min="16157" max="16157" width="10.5703125" customWidth="1"/>
    <col min="16158" max="16158" width="15.5703125" customWidth="1"/>
    <col min="16161" max="16161" width="9.5703125" bestFit="1" customWidth="1"/>
  </cols>
  <sheetData>
    <row r="1" spans="1:34" s="432" customFormat="1" ht="18" x14ac:dyDescent="0.25">
      <c r="A1" s="273" t="s">
        <v>368</v>
      </c>
      <c r="B1" s="430"/>
      <c r="C1" s="431"/>
      <c r="D1" s="431"/>
      <c r="E1" s="431"/>
      <c r="X1" s="433"/>
      <c r="Y1" s="434"/>
      <c r="Z1" s="434"/>
      <c r="AA1" s="434"/>
      <c r="AB1" s="434"/>
      <c r="AC1" s="447"/>
      <c r="AD1" s="434"/>
    </row>
    <row r="2" spans="1:34" s="378" customFormat="1" ht="67.5" x14ac:dyDescent="0.2">
      <c r="A2" s="277" t="s">
        <v>349</v>
      </c>
      <c r="B2" s="277" t="s">
        <v>350</v>
      </c>
      <c r="C2" s="278" t="s">
        <v>157</v>
      </c>
      <c r="D2" s="277" t="s">
        <v>158</v>
      </c>
      <c r="E2" s="277" t="s">
        <v>159</v>
      </c>
      <c r="F2" s="277" t="s">
        <v>160</v>
      </c>
      <c r="G2" s="277" t="s">
        <v>159</v>
      </c>
      <c r="H2" s="277" t="s">
        <v>160</v>
      </c>
      <c r="I2" s="277" t="s">
        <v>159</v>
      </c>
      <c r="J2" s="277" t="s">
        <v>160</v>
      </c>
      <c r="K2" s="277" t="s">
        <v>159</v>
      </c>
      <c r="L2" s="277" t="s">
        <v>160</v>
      </c>
      <c r="M2" s="277" t="s">
        <v>161</v>
      </c>
      <c r="N2" s="277" t="s">
        <v>162</v>
      </c>
      <c r="O2" s="277" t="s">
        <v>163</v>
      </c>
      <c r="P2" s="277" t="s">
        <v>164</v>
      </c>
      <c r="Q2" s="277" t="s">
        <v>165</v>
      </c>
      <c r="R2" s="277" t="s">
        <v>166</v>
      </c>
      <c r="S2" s="277" t="s">
        <v>167</v>
      </c>
      <c r="T2" s="277" t="s">
        <v>168</v>
      </c>
      <c r="U2" s="277" t="s">
        <v>330</v>
      </c>
      <c r="V2" s="277" t="s">
        <v>169</v>
      </c>
      <c r="W2" s="279" t="s">
        <v>170</v>
      </c>
      <c r="X2" s="326" t="s">
        <v>171</v>
      </c>
      <c r="Y2" s="317" t="s">
        <v>331</v>
      </c>
      <c r="Z2" s="317" t="s">
        <v>172</v>
      </c>
      <c r="AA2" s="317" t="s">
        <v>173</v>
      </c>
      <c r="AB2" s="321" t="s">
        <v>382</v>
      </c>
      <c r="AC2" s="435" t="s">
        <v>381</v>
      </c>
      <c r="AD2" s="321" t="s">
        <v>174</v>
      </c>
      <c r="AE2" s="277" t="s">
        <v>348</v>
      </c>
      <c r="AF2" s="277" t="s">
        <v>175</v>
      </c>
      <c r="AG2" s="280" t="s">
        <v>364</v>
      </c>
      <c r="AH2" s="277" t="s">
        <v>176</v>
      </c>
    </row>
    <row r="3" spans="1:34" s="380" customFormat="1" ht="27" x14ac:dyDescent="0.2">
      <c r="A3" s="307" t="s">
        <v>345</v>
      </c>
      <c r="B3" s="309" t="s">
        <v>183</v>
      </c>
      <c r="C3" s="306">
        <v>96</v>
      </c>
      <c r="D3" s="309" t="s">
        <v>150</v>
      </c>
      <c r="E3" s="306">
        <v>48</v>
      </c>
      <c r="F3" s="306">
        <v>151</v>
      </c>
      <c r="G3" s="306"/>
      <c r="H3" s="306"/>
      <c r="I3" s="306"/>
      <c r="J3" s="306"/>
      <c r="K3" s="306"/>
      <c r="L3" s="306"/>
      <c r="M3" s="306">
        <v>20</v>
      </c>
      <c r="N3" s="306">
        <v>5</v>
      </c>
      <c r="O3" s="306">
        <v>9</v>
      </c>
      <c r="P3" s="306"/>
      <c r="Q3" s="306" t="s">
        <v>20</v>
      </c>
      <c r="R3" s="306" t="s">
        <v>177</v>
      </c>
      <c r="S3" s="306" t="s">
        <v>181</v>
      </c>
      <c r="T3" s="306" t="s">
        <v>21</v>
      </c>
      <c r="U3" s="306" t="s">
        <v>20</v>
      </c>
      <c r="V3" s="309" t="s">
        <v>184</v>
      </c>
      <c r="W3" s="310">
        <v>0.71962146279999994</v>
      </c>
      <c r="X3" s="327" t="s">
        <v>185</v>
      </c>
      <c r="Y3" s="318" t="s">
        <v>186</v>
      </c>
      <c r="Z3" s="318" t="s">
        <v>178</v>
      </c>
      <c r="AA3" s="327" t="s">
        <v>187</v>
      </c>
      <c r="AB3" s="457"/>
      <c r="AC3" s="458"/>
      <c r="AD3" s="322">
        <f>AB3+AC3</f>
        <v>0</v>
      </c>
      <c r="AE3" s="306">
        <v>180</v>
      </c>
      <c r="AF3" s="306">
        <v>66</v>
      </c>
      <c r="AG3" s="379" t="s">
        <v>22</v>
      </c>
      <c r="AH3" s="306">
        <v>10</v>
      </c>
    </row>
    <row r="4" spans="1:34" s="380" customFormat="1" ht="27" x14ac:dyDescent="0.2">
      <c r="A4" s="307" t="s">
        <v>345</v>
      </c>
      <c r="B4" s="309" t="s">
        <v>183</v>
      </c>
      <c r="C4" s="306">
        <v>97</v>
      </c>
      <c r="D4" s="309" t="s">
        <v>150</v>
      </c>
      <c r="E4" s="306">
        <v>78</v>
      </c>
      <c r="F4" s="306">
        <v>245</v>
      </c>
      <c r="G4" s="306"/>
      <c r="H4" s="306"/>
      <c r="I4" s="306"/>
      <c r="J4" s="306"/>
      <c r="K4" s="306"/>
      <c r="L4" s="306"/>
      <c r="M4" s="306">
        <v>22</v>
      </c>
      <c r="N4" s="306">
        <v>5</v>
      </c>
      <c r="O4" s="306">
        <v>11</v>
      </c>
      <c r="P4" s="306"/>
      <c r="Q4" s="306" t="s">
        <v>20</v>
      </c>
      <c r="R4" s="306" t="s">
        <v>177</v>
      </c>
      <c r="S4" s="306" t="s">
        <v>181</v>
      </c>
      <c r="T4" s="306" t="s">
        <v>21</v>
      </c>
      <c r="U4" s="306" t="s">
        <v>20</v>
      </c>
      <c r="V4" s="309" t="s">
        <v>184</v>
      </c>
      <c r="W4" s="310">
        <v>2.12001592357</v>
      </c>
      <c r="X4" s="327" t="s">
        <v>185</v>
      </c>
      <c r="Y4" s="318" t="s">
        <v>186</v>
      </c>
      <c r="Z4" s="318" t="s">
        <v>178</v>
      </c>
      <c r="AA4" s="327" t="s">
        <v>187</v>
      </c>
      <c r="AB4" s="457"/>
      <c r="AC4" s="458"/>
      <c r="AD4" s="322">
        <f t="shared" ref="AD4:AD51" si="0">AB4+AC4</f>
        <v>0</v>
      </c>
      <c r="AE4" s="306">
        <v>242</v>
      </c>
      <c r="AF4" s="306">
        <v>107</v>
      </c>
      <c r="AG4" s="379" t="s">
        <v>22</v>
      </c>
      <c r="AH4" s="306">
        <v>10</v>
      </c>
    </row>
    <row r="5" spans="1:34" s="380" customFormat="1" ht="27" x14ac:dyDescent="0.2">
      <c r="A5" s="307" t="s">
        <v>345</v>
      </c>
      <c r="B5" s="309" t="s">
        <v>183</v>
      </c>
      <c r="C5" s="306">
        <v>98</v>
      </c>
      <c r="D5" s="309" t="s">
        <v>150</v>
      </c>
      <c r="E5" s="306">
        <v>59</v>
      </c>
      <c r="F5" s="306">
        <v>185</v>
      </c>
      <c r="G5" s="306"/>
      <c r="H5" s="306"/>
      <c r="I5" s="306"/>
      <c r="J5" s="306"/>
      <c r="K5" s="306"/>
      <c r="L5" s="306"/>
      <c r="M5" s="306">
        <v>22</v>
      </c>
      <c r="N5" s="306">
        <v>5</v>
      </c>
      <c r="O5" s="306">
        <v>9</v>
      </c>
      <c r="P5" s="306"/>
      <c r="Q5" s="306" t="s">
        <v>20</v>
      </c>
      <c r="R5" s="306" t="s">
        <v>177</v>
      </c>
      <c r="S5" s="306" t="s">
        <v>181</v>
      </c>
      <c r="T5" s="306" t="s">
        <v>21</v>
      </c>
      <c r="U5" s="306" t="s">
        <v>20</v>
      </c>
      <c r="V5" s="309" t="s">
        <v>188</v>
      </c>
      <c r="W5" s="310">
        <v>1.2036610080000001</v>
      </c>
      <c r="X5" s="327" t="s">
        <v>185</v>
      </c>
      <c r="Y5" s="318" t="s">
        <v>186</v>
      </c>
      <c r="Z5" s="318" t="s">
        <v>178</v>
      </c>
      <c r="AA5" s="327" t="s">
        <v>187</v>
      </c>
      <c r="AB5" s="457"/>
      <c r="AC5" s="458"/>
      <c r="AD5" s="322">
        <f t="shared" si="0"/>
        <v>0</v>
      </c>
      <c r="AE5" s="306">
        <v>198</v>
      </c>
      <c r="AF5" s="306">
        <v>81</v>
      </c>
      <c r="AG5" s="379" t="s">
        <v>22</v>
      </c>
      <c r="AH5" s="306">
        <v>10</v>
      </c>
    </row>
    <row r="6" spans="1:34" s="380" customFormat="1" ht="27" x14ac:dyDescent="0.2">
      <c r="A6" s="307" t="s">
        <v>345</v>
      </c>
      <c r="B6" s="309" t="s">
        <v>183</v>
      </c>
      <c r="C6" s="306">
        <v>99</v>
      </c>
      <c r="D6" s="309" t="s">
        <v>150</v>
      </c>
      <c r="E6" s="306">
        <v>53</v>
      </c>
      <c r="F6" s="306">
        <v>167</v>
      </c>
      <c r="G6" s="306"/>
      <c r="H6" s="306"/>
      <c r="I6" s="306"/>
      <c r="J6" s="306"/>
      <c r="K6" s="306"/>
      <c r="L6" s="306"/>
      <c r="M6" s="306">
        <v>24</v>
      </c>
      <c r="N6" s="306">
        <v>5</v>
      </c>
      <c r="O6" s="306">
        <v>10</v>
      </c>
      <c r="P6" s="306"/>
      <c r="Q6" s="306" t="s">
        <v>20</v>
      </c>
      <c r="R6" s="306" t="s">
        <v>177</v>
      </c>
      <c r="S6" s="306" t="s">
        <v>181</v>
      </c>
      <c r="T6" s="306" t="s">
        <v>21</v>
      </c>
      <c r="U6" s="306" t="s">
        <v>21</v>
      </c>
      <c r="V6" s="309" t="s">
        <v>189</v>
      </c>
      <c r="W6" s="310">
        <v>1.0561551249500001</v>
      </c>
      <c r="X6" s="327" t="s">
        <v>185</v>
      </c>
      <c r="Y6" s="318" t="s">
        <v>186</v>
      </c>
      <c r="Z6" s="318" t="s">
        <v>178</v>
      </c>
      <c r="AA6" s="327" t="s">
        <v>187</v>
      </c>
      <c r="AB6" s="457"/>
      <c r="AC6" s="458"/>
      <c r="AD6" s="322">
        <f t="shared" si="0"/>
        <v>0</v>
      </c>
      <c r="AE6" s="306">
        <v>240</v>
      </c>
      <c r="AF6" s="306">
        <v>73</v>
      </c>
      <c r="AG6" s="379" t="s">
        <v>22</v>
      </c>
      <c r="AH6" s="306">
        <v>9</v>
      </c>
    </row>
    <row r="7" spans="1:34" s="380" customFormat="1" ht="27" x14ac:dyDescent="0.2">
      <c r="A7" s="307" t="s">
        <v>345</v>
      </c>
      <c r="B7" s="309" t="s">
        <v>183</v>
      </c>
      <c r="C7" s="306">
        <v>100</v>
      </c>
      <c r="D7" s="309" t="s">
        <v>190</v>
      </c>
      <c r="E7" s="306">
        <v>103</v>
      </c>
      <c r="F7" s="306">
        <v>324</v>
      </c>
      <c r="G7" s="306"/>
      <c r="H7" s="306"/>
      <c r="I7" s="306"/>
      <c r="J7" s="306"/>
      <c r="K7" s="306"/>
      <c r="L7" s="306"/>
      <c r="M7" s="306">
        <v>24</v>
      </c>
      <c r="N7" s="306">
        <v>3</v>
      </c>
      <c r="O7" s="306">
        <v>12</v>
      </c>
      <c r="P7" s="306"/>
      <c r="Q7" s="306" t="s">
        <v>20</v>
      </c>
      <c r="R7" s="306" t="s">
        <v>177</v>
      </c>
      <c r="S7" s="306" t="s">
        <v>181</v>
      </c>
      <c r="T7" s="306" t="s">
        <v>21</v>
      </c>
      <c r="U7" s="306" t="s">
        <v>20</v>
      </c>
      <c r="V7" s="309" t="s">
        <v>191</v>
      </c>
      <c r="W7" s="310">
        <v>4.06003714609</v>
      </c>
      <c r="X7" s="327" t="s">
        <v>185</v>
      </c>
      <c r="Y7" s="318" t="s">
        <v>186</v>
      </c>
      <c r="Z7" s="318" t="s">
        <v>178</v>
      </c>
      <c r="AA7" s="327" t="s">
        <v>187</v>
      </c>
      <c r="AB7" s="457"/>
      <c r="AC7" s="458"/>
      <c r="AD7" s="322">
        <f t="shared" si="0"/>
        <v>0</v>
      </c>
      <c r="AE7" s="306">
        <v>288</v>
      </c>
      <c r="AF7" s="306">
        <v>141</v>
      </c>
      <c r="AG7" s="379" t="s">
        <v>22</v>
      </c>
      <c r="AH7" s="306">
        <v>10</v>
      </c>
    </row>
    <row r="8" spans="1:34" s="380" customFormat="1" ht="27" x14ac:dyDescent="0.2">
      <c r="A8" s="307" t="s">
        <v>345</v>
      </c>
      <c r="B8" s="309" t="s">
        <v>183</v>
      </c>
      <c r="C8" s="306">
        <v>101</v>
      </c>
      <c r="D8" s="309" t="s">
        <v>150</v>
      </c>
      <c r="E8" s="306">
        <v>55</v>
      </c>
      <c r="F8" s="306">
        <v>173</v>
      </c>
      <c r="G8" s="306"/>
      <c r="H8" s="306"/>
      <c r="I8" s="306"/>
      <c r="J8" s="306"/>
      <c r="K8" s="306"/>
      <c r="L8" s="306"/>
      <c r="M8" s="306">
        <v>20</v>
      </c>
      <c r="N8" s="306">
        <v>5</v>
      </c>
      <c r="O8" s="306">
        <v>8</v>
      </c>
      <c r="P8" s="306"/>
      <c r="Q8" s="306" t="s">
        <v>20</v>
      </c>
      <c r="R8" s="306" t="s">
        <v>177</v>
      </c>
      <c r="S8" s="306" t="s">
        <v>181</v>
      </c>
      <c r="T8" s="306" t="s">
        <v>21</v>
      </c>
      <c r="U8" s="306" t="s">
        <v>20</v>
      </c>
      <c r="V8" s="309" t="s">
        <v>189</v>
      </c>
      <c r="W8" s="310">
        <v>0.94889128833799996</v>
      </c>
      <c r="X8" s="327" t="s">
        <v>185</v>
      </c>
      <c r="Y8" s="318" t="s">
        <v>186</v>
      </c>
      <c r="Z8" s="318" t="s">
        <v>178</v>
      </c>
      <c r="AA8" s="327" t="s">
        <v>187</v>
      </c>
      <c r="AB8" s="457"/>
      <c r="AC8" s="458"/>
      <c r="AD8" s="322">
        <f t="shared" si="0"/>
        <v>0</v>
      </c>
      <c r="AE8" s="306">
        <v>160</v>
      </c>
      <c r="AF8" s="306">
        <v>76</v>
      </c>
      <c r="AG8" s="379" t="s">
        <v>22</v>
      </c>
      <c r="AH8" s="306">
        <v>10</v>
      </c>
    </row>
    <row r="9" spans="1:34" s="380" customFormat="1" ht="27" x14ac:dyDescent="0.2">
      <c r="A9" s="307" t="s">
        <v>345</v>
      </c>
      <c r="B9" s="309" t="s">
        <v>183</v>
      </c>
      <c r="C9" s="306">
        <v>102</v>
      </c>
      <c r="D9" s="309" t="s">
        <v>150</v>
      </c>
      <c r="E9" s="306">
        <v>68</v>
      </c>
      <c r="F9" s="306">
        <v>214</v>
      </c>
      <c r="G9" s="306"/>
      <c r="H9" s="306"/>
      <c r="I9" s="306"/>
      <c r="J9" s="306"/>
      <c r="K9" s="306"/>
      <c r="L9" s="306"/>
      <c r="M9" s="306">
        <v>23</v>
      </c>
      <c r="N9" s="306">
        <v>5</v>
      </c>
      <c r="O9" s="306">
        <v>15</v>
      </c>
      <c r="P9" s="306"/>
      <c r="Q9" s="306" t="s">
        <v>20</v>
      </c>
      <c r="R9" s="306" t="s">
        <v>177</v>
      </c>
      <c r="S9" s="306" t="s">
        <v>181</v>
      </c>
      <c r="T9" s="306" t="s">
        <v>21</v>
      </c>
      <c r="U9" s="306" t="s">
        <v>20</v>
      </c>
      <c r="V9" s="309" t="s">
        <v>189</v>
      </c>
      <c r="W9" s="310">
        <v>1.6783526640599999</v>
      </c>
      <c r="X9" s="327" t="s">
        <v>185</v>
      </c>
      <c r="Y9" s="318" t="s">
        <v>186</v>
      </c>
      <c r="Z9" s="318" t="s">
        <v>178</v>
      </c>
      <c r="AA9" s="327" t="s">
        <v>187</v>
      </c>
      <c r="AB9" s="457"/>
      <c r="AC9" s="458"/>
      <c r="AD9" s="322">
        <f t="shared" si="0"/>
        <v>0</v>
      </c>
      <c r="AE9" s="306">
        <v>345</v>
      </c>
      <c r="AF9" s="306">
        <v>93</v>
      </c>
      <c r="AG9" s="379" t="s">
        <v>22</v>
      </c>
      <c r="AH9" s="306">
        <v>10</v>
      </c>
    </row>
    <row r="10" spans="1:34" s="380" customFormat="1" ht="27" x14ac:dyDescent="0.2">
      <c r="A10" s="307" t="s">
        <v>345</v>
      </c>
      <c r="B10" s="309" t="s">
        <v>183</v>
      </c>
      <c r="C10" s="306">
        <v>103</v>
      </c>
      <c r="D10" s="309" t="s">
        <v>150</v>
      </c>
      <c r="E10" s="306">
        <v>52</v>
      </c>
      <c r="F10" s="306">
        <v>163</v>
      </c>
      <c r="G10" s="306"/>
      <c r="H10" s="306"/>
      <c r="I10" s="306"/>
      <c r="J10" s="306"/>
      <c r="K10" s="306"/>
      <c r="L10" s="306"/>
      <c r="M10" s="306">
        <v>23</v>
      </c>
      <c r="N10" s="306">
        <v>3</v>
      </c>
      <c r="O10" s="306">
        <v>13</v>
      </c>
      <c r="P10" s="306"/>
      <c r="Q10" s="306" t="s">
        <v>20</v>
      </c>
      <c r="R10" s="306" t="s">
        <v>177</v>
      </c>
      <c r="S10" s="306" t="s">
        <v>178</v>
      </c>
      <c r="T10" s="306" t="s">
        <v>21</v>
      </c>
      <c r="U10" s="306" t="s">
        <v>20</v>
      </c>
      <c r="V10" s="309" t="s">
        <v>189</v>
      </c>
      <c r="W10" s="310">
        <v>0.97373431054600001</v>
      </c>
      <c r="X10" s="327" t="s">
        <v>185</v>
      </c>
      <c r="Y10" s="318" t="s">
        <v>186</v>
      </c>
      <c r="Z10" s="318" t="s">
        <v>178</v>
      </c>
      <c r="AA10" s="327" t="s">
        <v>187</v>
      </c>
      <c r="AB10" s="457"/>
      <c r="AC10" s="458"/>
      <c r="AD10" s="322">
        <f t="shared" si="0"/>
        <v>0</v>
      </c>
      <c r="AE10" s="306">
        <v>299</v>
      </c>
      <c r="AF10" s="306">
        <v>71</v>
      </c>
      <c r="AG10" s="379" t="s">
        <v>22</v>
      </c>
      <c r="AH10" s="306">
        <v>9</v>
      </c>
    </row>
    <row r="11" spans="1:34" s="380" customFormat="1" ht="27" x14ac:dyDescent="0.2">
      <c r="A11" s="307" t="s">
        <v>345</v>
      </c>
      <c r="B11" s="309" t="s">
        <v>183</v>
      </c>
      <c r="C11" s="306">
        <v>104</v>
      </c>
      <c r="D11" s="309" t="s">
        <v>150</v>
      </c>
      <c r="E11" s="306">
        <v>54</v>
      </c>
      <c r="F11" s="306">
        <v>170</v>
      </c>
      <c r="G11" s="306"/>
      <c r="H11" s="306"/>
      <c r="I11" s="306"/>
      <c r="J11" s="306"/>
      <c r="K11" s="306"/>
      <c r="L11" s="306"/>
      <c r="M11" s="306">
        <v>21</v>
      </c>
      <c r="N11" s="306">
        <v>4</v>
      </c>
      <c r="O11" s="306">
        <v>9</v>
      </c>
      <c r="P11" s="306"/>
      <c r="Q11" s="306" t="s">
        <v>20</v>
      </c>
      <c r="R11" s="306" t="s">
        <v>177</v>
      </c>
      <c r="S11" s="306" t="s">
        <v>181</v>
      </c>
      <c r="T11" s="306" t="s">
        <v>21</v>
      </c>
      <c r="U11" s="306" t="s">
        <v>20</v>
      </c>
      <c r="V11" s="309" t="s">
        <v>192</v>
      </c>
      <c r="W11" s="310">
        <v>0.95989371101400001</v>
      </c>
      <c r="X11" s="327" t="s">
        <v>185</v>
      </c>
      <c r="Y11" s="318" t="s">
        <v>186</v>
      </c>
      <c r="Z11" s="318" t="s">
        <v>178</v>
      </c>
      <c r="AA11" s="327" t="s">
        <v>187</v>
      </c>
      <c r="AB11" s="457"/>
      <c r="AC11" s="458"/>
      <c r="AD11" s="322">
        <f t="shared" si="0"/>
        <v>0</v>
      </c>
      <c r="AE11" s="306">
        <v>189</v>
      </c>
      <c r="AF11" s="306">
        <v>74</v>
      </c>
      <c r="AG11" s="379" t="s">
        <v>22</v>
      </c>
      <c r="AH11" s="306">
        <v>10</v>
      </c>
    </row>
    <row r="12" spans="1:34" s="380" customFormat="1" ht="27" x14ac:dyDescent="0.2">
      <c r="A12" s="307" t="s">
        <v>345</v>
      </c>
      <c r="B12" s="309" t="s">
        <v>183</v>
      </c>
      <c r="C12" s="306">
        <v>105</v>
      </c>
      <c r="D12" s="309" t="s">
        <v>150</v>
      </c>
      <c r="E12" s="306">
        <v>54</v>
      </c>
      <c r="F12" s="306">
        <v>170</v>
      </c>
      <c r="G12" s="306"/>
      <c r="H12" s="306"/>
      <c r="I12" s="306"/>
      <c r="J12" s="306"/>
      <c r="K12" s="306"/>
      <c r="L12" s="306"/>
      <c r="M12" s="306">
        <v>21</v>
      </c>
      <c r="N12" s="306">
        <v>4</v>
      </c>
      <c r="O12" s="306">
        <v>11</v>
      </c>
      <c r="P12" s="306"/>
      <c r="Q12" s="306" t="s">
        <v>20</v>
      </c>
      <c r="R12" s="306" t="s">
        <v>177</v>
      </c>
      <c r="S12" s="306" t="s">
        <v>181</v>
      </c>
      <c r="T12" s="306" t="s">
        <v>21</v>
      </c>
      <c r="U12" s="306" t="s">
        <v>20</v>
      </c>
      <c r="V12" s="309" t="s">
        <v>189</v>
      </c>
      <c r="W12" s="310">
        <v>0.95989371101400001</v>
      </c>
      <c r="X12" s="327" t="s">
        <v>185</v>
      </c>
      <c r="Y12" s="318" t="s">
        <v>186</v>
      </c>
      <c r="Z12" s="318" t="s">
        <v>178</v>
      </c>
      <c r="AA12" s="327" t="s">
        <v>187</v>
      </c>
      <c r="AB12" s="457"/>
      <c r="AC12" s="458"/>
      <c r="AD12" s="322">
        <f t="shared" si="0"/>
        <v>0</v>
      </c>
      <c r="AE12" s="306">
        <v>231</v>
      </c>
      <c r="AF12" s="306">
        <v>74</v>
      </c>
      <c r="AG12" s="379" t="s">
        <v>22</v>
      </c>
      <c r="AH12" s="306">
        <v>10</v>
      </c>
    </row>
    <row r="13" spans="1:34" s="380" customFormat="1" ht="27" x14ac:dyDescent="0.2">
      <c r="A13" s="307" t="s">
        <v>345</v>
      </c>
      <c r="B13" s="309" t="s">
        <v>183</v>
      </c>
      <c r="C13" s="306">
        <v>106</v>
      </c>
      <c r="D13" s="309" t="s">
        <v>150</v>
      </c>
      <c r="E13" s="306">
        <v>40</v>
      </c>
      <c r="F13" s="306">
        <v>126</v>
      </c>
      <c r="G13" s="306"/>
      <c r="H13" s="306"/>
      <c r="I13" s="306"/>
      <c r="J13" s="306"/>
      <c r="K13" s="306"/>
      <c r="L13" s="306"/>
      <c r="M13" s="306">
        <v>18</v>
      </c>
      <c r="N13" s="306">
        <v>3</v>
      </c>
      <c r="O13" s="306">
        <v>9</v>
      </c>
      <c r="P13" s="306"/>
      <c r="Q13" s="306" t="s">
        <v>20</v>
      </c>
      <c r="R13" s="306" t="s">
        <v>177</v>
      </c>
      <c r="S13" s="306" t="s">
        <v>181</v>
      </c>
      <c r="T13" s="306" t="s">
        <v>21</v>
      </c>
      <c r="U13" s="306" t="s">
        <v>20</v>
      </c>
      <c r="V13" s="309" t="s">
        <v>189</v>
      </c>
      <c r="W13" s="310">
        <v>0.446966652568</v>
      </c>
      <c r="X13" s="327" t="s">
        <v>185</v>
      </c>
      <c r="Y13" s="318" t="s">
        <v>186</v>
      </c>
      <c r="Z13" s="318" t="s">
        <v>178</v>
      </c>
      <c r="AA13" s="327" t="s">
        <v>187</v>
      </c>
      <c r="AB13" s="457"/>
      <c r="AC13" s="458"/>
      <c r="AD13" s="322">
        <f t="shared" si="0"/>
        <v>0</v>
      </c>
      <c r="AE13" s="306">
        <v>162</v>
      </c>
      <c r="AF13" s="306">
        <v>55</v>
      </c>
      <c r="AG13" s="379" t="s">
        <v>22</v>
      </c>
      <c r="AH13" s="306">
        <v>10</v>
      </c>
    </row>
    <row r="14" spans="1:34" s="380" customFormat="1" ht="27" x14ac:dyDescent="0.2">
      <c r="A14" s="307" t="s">
        <v>345</v>
      </c>
      <c r="B14" s="309" t="s">
        <v>183</v>
      </c>
      <c r="C14" s="306">
        <v>108</v>
      </c>
      <c r="D14" s="309" t="s">
        <v>150</v>
      </c>
      <c r="E14" s="306">
        <v>52</v>
      </c>
      <c r="F14" s="306">
        <v>163</v>
      </c>
      <c r="G14" s="306"/>
      <c r="H14" s="306"/>
      <c r="I14" s="306"/>
      <c r="J14" s="306"/>
      <c r="K14" s="306"/>
      <c r="L14" s="306"/>
      <c r="M14" s="306">
        <v>19</v>
      </c>
      <c r="N14" s="306">
        <v>3</v>
      </c>
      <c r="O14" s="306">
        <v>9</v>
      </c>
      <c r="P14" s="306"/>
      <c r="Q14" s="306" t="s">
        <v>20</v>
      </c>
      <c r="R14" s="306" t="s">
        <v>177</v>
      </c>
      <c r="S14" s="306" t="s">
        <v>181</v>
      </c>
      <c r="T14" s="306" t="s">
        <v>21</v>
      </c>
      <c r="U14" s="306" t="s">
        <v>21</v>
      </c>
      <c r="V14" s="309" t="s">
        <v>189</v>
      </c>
      <c r="W14" s="310">
        <v>0.80438921306</v>
      </c>
      <c r="X14" s="327" t="s">
        <v>185</v>
      </c>
      <c r="Y14" s="318" t="s">
        <v>186</v>
      </c>
      <c r="Z14" s="318" t="s">
        <v>178</v>
      </c>
      <c r="AA14" s="327" t="s">
        <v>187</v>
      </c>
      <c r="AB14" s="457"/>
      <c r="AC14" s="458"/>
      <c r="AD14" s="322">
        <f t="shared" si="0"/>
        <v>0</v>
      </c>
      <c r="AE14" s="306">
        <v>171</v>
      </c>
      <c r="AF14" s="306">
        <v>71</v>
      </c>
      <c r="AG14" s="379" t="s">
        <v>22</v>
      </c>
      <c r="AH14" s="306">
        <v>9</v>
      </c>
    </row>
    <row r="15" spans="1:34" s="380" customFormat="1" ht="27" x14ac:dyDescent="0.2">
      <c r="A15" s="307" t="s">
        <v>345</v>
      </c>
      <c r="B15" s="309" t="s">
        <v>183</v>
      </c>
      <c r="C15" s="306">
        <v>109</v>
      </c>
      <c r="D15" s="309" t="s">
        <v>150</v>
      </c>
      <c r="E15" s="306">
        <v>69</v>
      </c>
      <c r="F15" s="306">
        <v>217</v>
      </c>
      <c r="G15" s="306"/>
      <c r="H15" s="306"/>
      <c r="I15" s="306"/>
      <c r="J15" s="306"/>
      <c r="K15" s="306"/>
      <c r="L15" s="306"/>
      <c r="M15" s="306">
        <v>21</v>
      </c>
      <c r="N15" s="306">
        <v>4</v>
      </c>
      <c r="O15" s="306">
        <v>12</v>
      </c>
      <c r="P15" s="306"/>
      <c r="Q15" s="306" t="s">
        <v>20</v>
      </c>
      <c r="R15" s="306" t="s">
        <v>177</v>
      </c>
      <c r="S15" s="306" t="s">
        <v>181</v>
      </c>
      <c r="T15" s="306" t="s">
        <v>21</v>
      </c>
      <c r="U15" s="306" t="s">
        <v>20</v>
      </c>
      <c r="V15" s="309" t="s">
        <v>189</v>
      </c>
      <c r="W15" s="310">
        <v>1.5784442265</v>
      </c>
      <c r="X15" s="327" t="s">
        <v>185</v>
      </c>
      <c r="Y15" s="318" t="s">
        <v>186</v>
      </c>
      <c r="Z15" s="318" t="s">
        <v>178</v>
      </c>
      <c r="AA15" s="327" t="s">
        <v>187</v>
      </c>
      <c r="AB15" s="457"/>
      <c r="AC15" s="458"/>
      <c r="AD15" s="322">
        <f t="shared" si="0"/>
        <v>0</v>
      </c>
      <c r="AE15" s="306">
        <v>252</v>
      </c>
      <c r="AF15" s="306">
        <v>95</v>
      </c>
      <c r="AG15" s="381" t="s">
        <v>22</v>
      </c>
      <c r="AH15" s="306">
        <v>10</v>
      </c>
    </row>
    <row r="16" spans="1:34" s="380" customFormat="1" ht="27" x14ac:dyDescent="0.2">
      <c r="A16" s="307" t="s">
        <v>345</v>
      </c>
      <c r="B16" s="309" t="s">
        <v>183</v>
      </c>
      <c r="C16" s="306">
        <v>110</v>
      </c>
      <c r="D16" s="309" t="s">
        <v>150</v>
      </c>
      <c r="E16" s="306">
        <v>56</v>
      </c>
      <c r="F16" s="306">
        <v>176</v>
      </c>
      <c r="G16" s="306"/>
      <c r="H16" s="306"/>
      <c r="I16" s="306"/>
      <c r="J16" s="306"/>
      <c r="K16" s="306"/>
      <c r="L16" s="306"/>
      <c r="M16" s="306">
        <v>22</v>
      </c>
      <c r="N16" s="306">
        <v>5</v>
      </c>
      <c r="O16" s="306">
        <v>10</v>
      </c>
      <c r="P16" s="306"/>
      <c r="Q16" s="306" t="s">
        <v>20</v>
      </c>
      <c r="R16" s="306" t="s">
        <v>177</v>
      </c>
      <c r="S16" s="306" t="s">
        <v>181</v>
      </c>
      <c r="T16" s="306" t="s">
        <v>21</v>
      </c>
      <c r="U16" s="306" t="s">
        <v>20</v>
      </c>
      <c r="V16" s="309" t="s">
        <v>189</v>
      </c>
      <c r="W16" s="310">
        <v>1.0826748074699999</v>
      </c>
      <c r="X16" s="327" t="s">
        <v>185</v>
      </c>
      <c r="Y16" s="318" t="s">
        <v>186</v>
      </c>
      <c r="Z16" s="318" t="s">
        <v>178</v>
      </c>
      <c r="AA16" s="327" t="s">
        <v>187</v>
      </c>
      <c r="AB16" s="457"/>
      <c r="AC16" s="458"/>
      <c r="AD16" s="322">
        <f t="shared" si="0"/>
        <v>0</v>
      </c>
      <c r="AE16" s="306">
        <v>220</v>
      </c>
      <c r="AF16" s="306">
        <v>77</v>
      </c>
      <c r="AG16" s="379" t="s">
        <v>22</v>
      </c>
      <c r="AH16" s="306">
        <v>10</v>
      </c>
    </row>
    <row r="17" spans="1:34" s="380" customFormat="1" ht="27" x14ac:dyDescent="0.2">
      <c r="A17" s="307" t="s">
        <v>345</v>
      </c>
      <c r="B17" s="309" t="s">
        <v>183</v>
      </c>
      <c r="C17" s="306">
        <v>111</v>
      </c>
      <c r="D17" s="309" t="s">
        <v>150</v>
      </c>
      <c r="E17" s="306">
        <v>47</v>
      </c>
      <c r="F17" s="306">
        <v>148</v>
      </c>
      <c r="G17" s="306"/>
      <c r="H17" s="306"/>
      <c r="I17" s="306"/>
      <c r="J17" s="306"/>
      <c r="K17" s="306"/>
      <c r="L17" s="306"/>
      <c r="M17" s="306">
        <v>22</v>
      </c>
      <c r="N17" s="306">
        <v>5</v>
      </c>
      <c r="O17" s="306">
        <v>9</v>
      </c>
      <c r="P17" s="306"/>
      <c r="Q17" s="306" t="s">
        <v>20</v>
      </c>
      <c r="R17" s="306" t="s">
        <v>177</v>
      </c>
      <c r="S17" s="306" t="s">
        <v>181</v>
      </c>
      <c r="T17" s="306" t="s">
        <v>21</v>
      </c>
      <c r="U17" s="306" t="s">
        <v>21</v>
      </c>
      <c r="V17" s="309" t="s">
        <v>189</v>
      </c>
      <c r="W17" s="310">
        <v>0.75841962761699999</v>
      </c>
      <c r="X17" s="327" t="s">
        <v>185</v>
      </c>
      <c r="Y17" s="318" t="s">
        <v>186</v>
      </c>
      <c r="Z17" s="318" t="s">
        <v>178</v>
      </c>
      <c r="AA17" s="327" t="s">
        <v>187</v>
      </c>
      <c r="AB17" s="457"/>
      <c r="AC17" s="458"/>
      <c r="AD17" s="322">
        <f t="shared" si="0"/>
        <v>0</v>
      </c>
      <c r="AE17" s="306">
        <v>198</v>
      </c>
      <c r="AF17" s="306">
        <v>65</v>
      </c>
      <c r="AG17" s="379" t="s">
        <v>22</v>
      </c>
      <c r="AH17" s="306">
        <v>9</v>
      </c>
    </row>
    <row r="18" spans="1:34" s="380" customFormat="1" ht="27" x14ac:dyDescent="0.2">
      <c r="A18" s="307" t="s">
        <v>345</v>
      </c>
      <c r="B18" s="309" t="s">
        <v>183</v>
      </c>
      <c r="C18" s="306">
        <v>112</v>
      </c>
      <c r="D18" s="309" t="s">
        <v>150</v>
      </c>
      <c r="E18" s="306">
        <v>50</v>
      </c>
      <c r="F18" s="306">
        <v>157</v>
      </c>
      <c r="G18" s="306"/>
      <c r="H18" s="306"/>
      <c r="I18" s="306"/>
      <c r="J18" s="306"/>
      <c r="K18" s="306"/>
      <c r="L18" s="306"/>
      <c r="M18" s="306">
        <v>20</v>
      </c>
      <c r="N18" s="306">
        <v>4</v>
      </c>
      <c r="O18" s="306">
        <v>9</v>
      </c>
      <c r="P18" s="306"/>
      <c r="Q18" s="306" t="s">
        <v>20</v>
      </c>
      <c r="R18" s="306" t="s">
        <v>177</v>
      </c>
      <c r="S18" s="306" t="s">
        <v>178</v>
      </c>
      <c r="T18" s="306" t="s">
        <v>178</v>
      </c>
      <c r="U18" s="306" t="s">
        <v>178</v>
      </c>
      <c r="V18" s="309" t="s">
        <v>353</v>
      </c>
      <c r="W18" s="310">
        <v>0.78187158410000002</v>
      </c>
      <c r="X18" s="327" t="s">
        <v>179</v>
      </c>
      <c r="Y18" s="318" t="s">
        <v>180</v>
      </c>
      <c r="Z18" s="318" t="s">
        <v>181</v>
      </c>
      <c r="AA18" s="327"/>
      <c r="AB18" s="457"/>
      <c r="AC18" s="458"/>
      <c r="AD18" s="322">
        <f t="shared" si="0"/>
        <v>0</v>
      </c>
      <c r="AE18" s="306">
        <v>180</v>
      </c>
      <c r="AF18" s="306">
        <v>69</v>
      </c>
      <c r="AG18" s="379" t="s">
        <v>22</v>
      </c>
      <c r="AH18" s="306">
        <v>4</v>
      </c>
    </row>
    <row r="19" spans="1:34" s="380" customFormat="1" ht="27" x14ac:dyDescent="0.2">
      <c r="A19" s="307" t="s">
        <v>345</v>
      </c>
      <c r="B19" s="309" t="s">
        <v>183</v>
      </c>
      <c r="C19" s="306">
        <v>113</v>
      </c>
      <c r="D19" s="309" t="s">
        <v>150</v>
      </c>
      <c r="E19" s="306">
        <v>59</v>
      </c>
      <c r="F19" s="306">
        <v>185</v>
      </c>
      <c r="G19" s="306"/>
      <c r="H19" s="306"/>
      <c r="I19" s="306"/>
      <c r="J19" s="306"/>
      <c r="K19" s="306"/>
      <c r="L19" s="306"/>
      <c r="M19" s="306">
        <v>22</v>
      </c>
      <c r="N19" s="306">
        <v>3</v>
      </c>
      <c r="O19" s="306">
        <v>8</v>
      </c>
      <c r="P19" s="306"/>
      <c r="Q19" s="306" t="s">
        <v>20</v>
      </c>
      <c r="R19" s="306" t="s">
        <v>177</v>
      </c>
      <c r="S19" s="306" t="s">
        <v>181</v>
      </c>
      <c r="T19" s="306" t="s">
        <v>21</v>
      </c>
      <c r="U19" s="306" t="s">
        <v>20</v>
      </c>
      <c r="V19" s="309" t="s">
        <v>189</v>
      </c>
      <c r="W19" s="310">
        <v>1.2036610080000001</v>
      </c>
      <c r="X19" s="327" t="s">
        <v>185</v>
      </c>
      <c r="Y19" s="318" t="s">
        <v>186</v>
      </c>
      <c r="Z19" s="318" t="s">
        <v>178</v>
      </c>
      <c r="AA19" s="327" t="s">
        <v>187</v>
      </c>
      <c r="AB19" s="457"/>
      <c r="AC19" s="458"/>
      <c r="AD19" s="322">
        <f t="shared" si="0"/>
        <v>0</v>
      </c>
      <c r="AE19" s="306">
        <v>176</v>
      </c>
      <c r="AF19" s="306">
        <v>81</v>
      </c>
      <c r="AG19" s="381" t="s">
        <v>22</v>
      </c>
      <c r="AH19" s="306">
        <v>10</v>
      </c>
    </row>
    <row r="20" spans="1:34" s="380" customFormat="1" ht="13.5" x14ac:dyDescent="0.2">
      <c r="A20" s="512" t="s">
        <v>345</v>
      </c>
      <c r="B20" s="504" t="s">
        <v>183</v>
      </c>
      <c r="C20" s="500">
        <v>114</v>
      </c>
      <c r="D20" s="504" t="s">
        <v>150</v>
      </c>
      <c r="E20" s="500">
        <v>67</v>
      </c>
      <c r="F20" s="500">
        <v>210</v>
      </c>
      <c r="G20" s="500"/>
      <c r="H20" s="500"/>
      <c r="I20" s="500"/>
      <c r="J20" s="500"/>
      <c r="K20" s="500"/>
      <c r="L20" s="500"/>
      <c r="M20" s="500">
        <v>20</v>
      </c>
      <c r="N20" s="500">
        <v>4</v>
      </c>
      <c r="O20" s="500">
        <v>12</v>
      </c>
      <c r="P20" s="500"/>
      <c r="Q20" s="500" t="s">
        <v>20</v>
      </c>
      <c r="R20" s="500" t="s">
        <v>177</v>
      </c>
      <c r="S20" s="500" t="s">
        <v>178</v>
      </c>
      <c r="T20" s="500" t="s">
        <v>21</v>
      </c>
      <c r="U20" s="500" t="s">
        <v>21</v>
      </c>
      <c r="V20" s="504" t="s">
        <v>193</v>
      </c>
      <c r="W20" s="506">
        <v>1.4162473585499999</v>
      </c>
      <c r="X20" s="327" t="s">
        <v>194</v>
      </c>
      <c r="Y20" s="318" t="s">
        <v>186</v>
      </c>
      <c r="Z20" s="318" t="s">
        <v>178</v>
      </c>
      <c r="AA20" s="327" t="s">
        <v>195</v>
      </c>
      <c r="AB20" s="457"/>
      <c r="AC20" s="458"/>
      <c r="AD20" s="322">
        <f t="shared" si="0"/>
        <v>0</v>
      </c>
      <c r="AE20" s="500">
        <v>240</v>
      </c>
      <c r="AF20" s="500">
        <v>92</v>
      </c>
      <c r="AG20" s="530" t="s">
        <v>22</v>
      </c>
      <c r="AH20" s="500">
        <v>8</v>
      </c>
    </row>
    <row r="21" spans="1:34" s="380" customFormat="1" ht="27" x14ac:dyDescent="0.2">
      <c r="A21" s="511"/>
      <c r="B21" s="504"/>
      <c r="C21" s="500"/>
      <c r="D21" s="504"/>
      <c r="E21" s="500"/>
      <c r="F21" s="500"/>
      <c r="G21" s="500"/>
      <c r="H21" s="500"/>
      <c r="I21" s="500"/>
      <c r="J21" s="500"/>
      <c r="K21" s="500"/>
      <c r="L21" s="500"/>
      <c r="M21" s="500"/>
      <c r="N21" s="500"/>
      <c r="O21" s="500"/>
      <c r="P21" s="500"/>
      <c r="Q21" s="500"/>
      <c r="R21" s="500"/>
      <c r="S21" s="500"/>
      <c r="T21" s="500"/>
      <c r="U21" s="500"/>
      <c r="V21" s="504"/>
      <c r="W21" s="506"/>
      <c r="X21" s="327" t="s">
        <v>196</v>
      </c>
      <c r="Y21" s="318" t="s">
        <v>186</v>
      </c>
      <c r="Z21" s="318" t="s">
        <v>178</v>
      </c>
      <c r="AA21" s="327" t="s">
        <v>197</v>
      </c>
      <c r="AB21" s="457"/>
      <c r="AC21" s="458"/>
      <c r="AD21" s="322">
        <f t="shared" si="0"/>
        <v>0</v>
      </c>
      <c r="AE21" s="500"/>
      <c r="AF21" s="500"/>
      <c r="AG21" s="532"/>
      <c r="AH21" s="500"/>
    </row>
    <row r="22" spans="1:34" s="380" customFormat="1" ht="27" x14ac:dyDescent="0.2">
      <c r="A22" s="307" t="s">
        <v>345</v>
      </c>
      <c r="B22" s="309" t="s">
        <v>183</v>
      </c>
      <c r="C22" s="306">
        <v>115</v>
      </c>
      <c r="D22" s="309" t="s">
        <v>150</v>
      </c>
      <c r="E22" s="306">
        <v>62</v>
      </c>
      <c r="F22" s="306">
        <v>195</v>
      </c>
      <c r="G22" s="306"/>
      <c r="H22" s="306"/>
      <c r="I22" s="306"/>
      <c r="J22" s="306"/>
      <c r="K22" s="306"/>
      <c r="L22" s="306"/>
      <c r="M22" s="306">
        <v>21</v>
      </c>
      <c r="N22" s="306">
        <v>3</v>
      </c>
      <c r="O22" s="306">
        <v>8</v>
      </c>
      <c r="P22" s="306"/>
      <c r="Q22" s="306" t="s">
        <v>20</v>
      </c>
      <c r="R22" s="306" t="s">
        <v>177</v>
      </c>
      <c r="S22" s="306" t="s">
        <v>181</v>
      </c>
      <c r="T22" s="306" t="s">
        <v>21</v>
      </c>
      <c r="U22" s="306" t="s">
        <v>20</v>
      </c>
      <c r="V22" s="309" t="s">
        <v>198</v>
      </c>
      <c r="W22" s="310">
        <v>1.2706001381000001</v>
      </c>
      <c r="X22" s="327" t="s">
        <v>185</v>
      </c>
      <c r="Y22" s="318" t="s">
        <v>186</v>
      </c>
      <c r="Z22" s="318" t="s">
        <v>178</v>
      </c>
      <c r="AA22" s="327" t="s">
        <v>187</v>
      </c>
      <c r="AB22" s="457"/>
      <c r="AC22" s="458"/>
      <c r="AD22" s="322">
        <f t="shared" si="0"/>
        <v>0</v>
      </c>
      <c r="AE22" s="306">
        <v>168</v>
      </c>
      <c r="AF22" s="306">
        <v>85</v>
      </c>
      <c r="AG22" s="379" t="s">
        <v>22</v>
      </c>
      <c r="AH22" s="306">
        <v>10</v>
      </c>
    </row>
    <row r="23" spans="1:34" s="380" customFormat="1" ht="13.5" x14ac:dyDescent="0.2">
      <c r="A23" s="512" t="s">
        <v>345</v>
      </c>
      <c r="B23" s="504" t="s">
        <v>183</v>
      </c>
      <c r="C23" s="500">
        <v>116</v>
      </c>
      <c r="D23" s="504" t="s">
        <v>150</v>
      </c>
      <c r="E23" s="500">
        <v>45</v>
      </c>
      <c r="F23" s="500">
        <v>141</v>
      </c>
      <c r="G23" s="500"/>
      <c r="H23" s="500"/>
      <c r="I23" s="500"/>
      <c r="J23" s="500"/>
      <c r="K23" s="500"/>
      <c r="L23" s="500"/>
      <c r="M23" s="500">
        <v>15</v>
      </c>
      <c r="N23" s="500">
        <v>3</v>
      </c>
      <c r="O23" s="500">
        <v>8</v>
      </c>
      <c r="P23" s="500"/>
      <c r="Q23" s="500" t="s">
        <v>20</v>
      </c>
      <c r="R23" s="500" t="s">
        <v>177</v>
      </c>
      <c r="S23" s="500" t="s">
        <v>181</v>
      </c>
      <c r="T23" s="500" t="s">
        <v>181</v>
      </c>
      <c r="U23" s="500" t="s">
        <v>181</v>
      </c>
      <c r="V23" s="504" t="s">
        <v>199</v>
      </c>
      <c r="W23" s="506">
        <v>0.47334397829899999</v>
      </c>
      <c r="X23" s="327" t="s">
        <v>179</v>
      </c>
      <c r="Y23" s="318" t="s">
        <v>186</v>
      </c>
      <c r="Z23" s="318" t="s">
        <v>178</v>
      </c>
      <c r="AA23" s="327"/>
      <c r="AB23" s="457"/>
      <c r="AC23" s="458"/>
      <c r="AD23" s="322">
        <f t="shared" si="0"/>
        <v>0</v>
      </c>
      <c r="AE23" s="500">
        <v>120</v>
      </c>
      <c r="AF23" s="500">
        <v>62</v>
      </c>
      <c r="AG23" s="530" t="s">
        <v>22</v>
      </c>
      <c r="AH23" s="500">
        <v>7</v>
      </c>
    </row>
    <row r="24" spans="1:34" s="380" customFormat="1" ht="40.5" x14ac:dyDescent="0.2">
      <c r="A24" s="511"/>
      <c r="B24" s="504"/>
      <c r="C24" s="500"/>
      <c r="D24" s="504"/>
      <c r="E24" s="500"/>
      <c r="F24" s="500"/>
      <c r="G24" s="500"/>
      <c r="H24" s="500"/>
      <c r="I24" s="500"/>
      <c r="J24" s="500"/>
      <c r="K24" s="500"/>
      <c r="L24" s="500"/>
      <c r="M24" s="500"/>
      <c r="N24" s="500"/>
      <c r="O24" s="500"/>
      <c r="P24" s="500"/>
      <c r="Q24" s="500"/>
      <c r="R24" s="500"/>
      <c r="S24" s="500"/>
      <c r="T24" s="500"/>
      <c r="U24" s="500"/>
      <c r="V24" s="504"/>
      <c r="W24" s="506"/>
      <c r="X24" s="327" t="s">
        <v>196</v>
      </c>
      <c r="Y24" s="318" t="s">
        <v>186</v>
      </c>
      <c r="Z24" s="318" t="s">
        <v>178</v>
      </c>
      <c r="AA24" s="327" t="s">
        <v>200</v>
      </c>
      <c r="AB24" s="457"/>
      <c r="AC24" s="458"/>
      <c r="AD24" s="322">
        <f t="shared" si="0"/>
        <v>0</v>
      </c>
      <c r="AE24" s="500"/>
      <c r="AF24" s="500"/>
      <c r="AG24" s="532"/>
      <c r="AH24" s="500"/>
    </row>
    <row r="25" spans="1:34" s="380" customFormat="1" ht="27" x14ac:dyDescent="0.2">
      <c r="A25" s="307" t="s">
        <v>345</v>
      </c>
      <c r="B25" s="309" t="s">
        <v>183</v>
      </c>
      <c r="C25" s="306">
        <v>118</v>
      </c>
      <c r="D25" s="309" t="s">
        <v>150</v>
      </c>
      <c r="E25" s="306">
        <v>41</v>
      </c>
      <c r="F25" s="306">
        <v>129</v>
      </c>
      <c r="G25" s="306"/>
      <c r="H25" s="306"/>
      <c r="I25" s="306"/>
      <c r="J25" s="306"/>
      <c r="K25" s="306"/>
      <c r="L25" s="306"/>
      <c r="M25" s="306">
        <v>21</v>
      </c>
      <c r="N25" s="306">
        <v>5</v>
      </c>
      <c r="O25" s="306">
        <v>8</v>
      </c>
      <c r="P25" s="306"/>
      <c r="Q25" s="306" t="s">
        <v>20</v>
      </c>
      <c r="R25" s="306" t="s">
        <v>177</v>
      </c>
      <c r="S25" s="306" t="s">
        <v>181</v>
      </c>
      <c r="T25" s="306" t="s">
        <v>21</v>
      </c>
      <c r="U25" s="306" t="s">
        <v>20</v>
      </c>
      <c r="V25" s="309" t="s">
        <v>201</v>
      </c>
      <c r="W25" s="310">
        <v>0.54834142223100002</v>
      </c>
      <c r="X25" s="327" t="s">
        <v>185</v>
      </c>
      <c r="Y25" s="318" t="s">
        <v>186</v>
      </c>
      <c r="Z25" s="318" t="s">
        <v>178</v>
      </c>
      <c r="AA25" s="327" t="s">
        <v>187</v>
      </c>
      <c r="AB25" s="457"/>
      <c r="AC25" s="458"/>
      <c r="AD25" s="322">
        <f t="shared" si="0"/>
        <v>0</v>
      </c>
      <c r="AE25" s="306">
        <v>168</v>
      </c>
      <c r="AF25" s="306">
        <v>56</v>
      </c>
      <c r="AG25" s="379" t="s">
        <v>22</v>
      </c>
      <c r="AH25" s="306">
        <v>10</v>
      </c>
    </row>
    <row r="26" spans="1:34" s="380" customFormat="1" ht="27" x14ac:dyDescent="0.2">
      <c r="A26" s="307" t="s">
        <v>345</v>
      </c>
      <c r="B26" s="309" t="s">
        <v>183</v>
      </c>
      <c r="C26" s="306">
        <v>119</v>
      </c>
      <c r="D26" s="309" t="s">
        <v>150</v>
      </c>
      <c r="E26" s="306">
        <v>58</v>
      </c>
      <c r="F26" s="306">
        <v>182</v>
      </c>
      <c r="G26" s="306"/>
      <c r="H26" s="306"/>
      <c r="I26" s="306"/>
      <c r="J26" s="306"/>
      <c r="K26" s="306"/>
      <c r="L26" s="306"/>
      <c r="M26" s="306">
        <v>22</v>
      </c>
      <c r="N26" s="306">
        <v>4</v>
      </c>
      <c r="O26" s="306">
        <v>9</v>
      </c>
      <c r="P26" s="306"/>
      <c r="Q26" s="306" t="s">
        <v>20</v>
      </c>
      <c r="R26" s="306" t="s">
        <v>177</v>
      </c>
      <c r="S26" s="306" t="s">
        <v>178</v>
      </c>
      <c r="T26" s="306" t="s">
        <v>21</v>
      </c>
      <c r="U26" s="306" t="s">
        <v>20</v>
      </c>
      <c r="V26" s="309" t="s">
        <v>189</v>
      </c>
      <c r="W26" s="310">
        <v>1.16261494899</v>
      </c>
      <c r="X26" s="327" t="s">
        <v>185</v>
      </c>
      <c r="Y26" s="318" t="s">
        <v>186</v>
      </c>
      <c r="Z26" s="318" t="s">
        <v>178</v>
      </c>
      <c r="AA26" s="327" t="s">
        <v>187</v>
      </c>
      <c r="AB26" s="457"/>
      <c r="AC26" s="458"/>
      <c r="AD26" s="322">
        <f t="shared" si="0"/>
        <v>0</v>
      </c>
      <c r="AE26" s="306">
        <v>198</v>
      </c>
      <c r="AF26" s="306">
        <v>80</v>
      </c>
      <c r="AG26" s="379" t="s">
        <v>22</v>
      </c>
      <c r="AH26" s="306">
        <v>9</v>
      </c>
    </row>
    <row r="27" spans="1:34" s="380" customFormat="1" ht="27" x14ac:dyDescent="0.2">
      <c r="A27" s="307" t="s">
        <v>345</v>
      </c>
      <c r="B27" s="309" t="s">
        <v>183</v>
      </c>
      <c r="C27" s="306">
        <v>120</v>
      </c>
      <c r="D27" s="309" t="s">
        <v>150</v>
      </c>
      <c r="E27" s="306">
        <v>56</v>
      </c>
      <c r="F27" s="306">
        <v>176</v>
      </c>
      <c r="G27" s="306"/>
      <c r="H27" s="306"/>
      <c r="I27" s="306"/>
      <c r="J27" s="306"/>
      <c r="K27" s="306"/>
      <c r="L27" s="306"/>
      <c r="M27" s="306">
        <v>17</v>
      </c>
      <c r="N27" s="306">
        <v>3</v>
      </c>
      <c r="O27" s="306">
        <v>10</v>
      </c>
      <c r="P27" s="306"/>
      <c r="Q27" s="306" t="s">
        <v>20</v>
      </c>
      <c r="R27" s="306" t="s">
        <v>177</v>
      </c>
      <c r="S27" s="306" t="s">
        <v>181</v>
      </c>
      <c r="T27" s="306" t="s">
        <v>21</v>
      </c>
      <c r="U27" s="306" t="s">
        <v>20</v>
      </c>
      <c r="V27" s="309" t="s">
        <v>184</v>
      </c>
      <c r="W27" s="310">
        <v>0.83661235122499999</v>
      </c>
      <c r="X27" s="327" t="s">
        <v>185</v>
      </c>
      <c r="Y27" s="318" t="s">
        <v>186</v>
      </c>
      <c r="Z27" s="318" t="s">
        <v>178</v>
      </c>
      <c r="AA27" s="327" t="s">
        <v>187</v>
      </c>
      <c r="AB27" s="457"/>
      <c r="AC27" s="458"/>
      <c r="AD27" s="322">
        <f t="shared" si="0"/>
        <v>0</v>
      </c>
      <c r="AE27" s="306">
        <v>170</v>
      </c>
      <c r="AF27" s="306">
        <v>77</v>
      </c>
      <c r="AG27" s="379" t="s">
        <v>22</v>
      </c>
      <c r="AH27" s="306">
        <v>10</v>
      </c>
    </row>
    <row r="28" spans="1:34" s="380" customFormat="1" ht="27" x14ac:dyDescent="0.2">
      <c r="A28" s="307" t="s">
        <v>345</v>
      </c>
      <c r="B28" s="309" t="s">
        <v>183</v>
      </c>
      <c r="C28" s="306">
        <v>121</v>
      </c>
      <c r="D28" s="309" t="s">
        <v>150</v>
      </c>
      <c r="E28" s="306">
        <v>49</v>
      </c>
      <c r="F28" s="306">
        <v>154</v>
      </c>
      <c r="G28" s="306"/>
      <c r="H28" s="306"/>
      <c r="I28" s="306"/>
      <c r="J28" s="306"/>
      <c r="K28" s="306"/>
      <c r="L28" s="306"/>
      <c r="M28" s="306">
        <v>15</v>
      </c>
      <c r="N28" s="306">
        <v>6</v>
      </c>
      <c r="O28" s="306">
        <v>9</v>
      </c>
      <c r="P28" s="306"/>
      <c r="Q28" s="306" t="s">
        <v>20</v>
      </c>
      <c r="R28" s="306" t="s">
        <v>177</v>
      </c>
      <c r="S28" s="306" t="s">
        <v>181</v>
      </c>
      <c r="T28" s="306" t="s">
        <v>21</v>
      </c>
      <c r="U28" s="306" t="s">
        <v>20</v>
      </c>
      <c r="V28" s="309" t="s">
        <v>189</v>
      </c>
      <c r="W28" s="310">
        <v>0.56281585182399996</v>
      </c>
      <c r="X28" s="327" t="s">
        <v>185</v>
      </c>
      <c r="Y28" s="318" t="s">
        <v>186</v>
      </c>
      <c r="Z28" s="318" t="s">
        <v>178</v>
      </c>
      <c r="AA28" s="327" t="s">
        <v>187</v>
      </c>
      <c r="AB28" s="457"/>
      <c r="AC28" s="458"/>
      <c r="AD28" s="322">
        <f t="shared" si="0"/>
        <v>0</v>
      </c>
      <c r="AE28" s="306">
        <v>135</v>
      </c>
      <c r="AF28" s="306">
        <v>67</v>
      </c>
      <c r="AG28" s="379" t="s">
        <v>22</v>
      </c>
      <c r="AH28" s="306">
        <v>10</v>
      </c>
    </row>
    <row r="29" spans="1:34" s="380" customFormat="1" ht="13.5" x14ac:dyDescent="0.2">
      <c r="A29" s="512" t="s">
        <v>345</v>
      </c>
      <c r="B29" s="504" t="s">
        <v>183</v>
      </c>
      <c r="C29" s="500">
        <v>122</v>
      </c>
      <c r="D29" s="504" t="s">
        <v>150</v>
      </c>
      <c r="E29" s="500">
        <v>58</v>
      </c>
      <c r="F29" s="500">
        <v>182</v>
      </c>
      <c r="G29" s="500"/>
      <c r="H29" s="500"/>
      <c r="I29" s="500"/>
      <c r="J29" s="500"/>
      <c r="K29" s="500"/>
      <c r="L29" s="500"/>
      <c r="M29" s="500">
        <v>21</v>
      </c>
      <c r="N29" s="500">
        <v>4</v>
      </c>
      <c r="O29" s="500">
        <v>10</v>
      </c>
      <c r="P29" s="500"/>
      <c r="Q29" s="500" t="s">
        <v>20</v>
      </c>
      <c r="R29" s="500" t="s">
        <v>177</v>
      </c>
      <c r="S29" s="500" t="s">
        <v>181</v>
      </c>
      <c r="T29" s="500" t="s">
        <v>21</v>
      </c>
      <c r="U29" s="500" t="s">
        <v>21</v>
      </c>
      <c r="V29" s="504" t="s">
        <v>202</v>
      </c>
      <c r="W29" s="506">
        <v>1.10976881494</v>
      </c>
      <c r="X29" s="327" t="s">
        <v>179</v>
      </c>
      <c r="Y29" s="318" t="s">
        <v>186</v>
      </c>
      <c r="Z29" s="318" t="s">
        <v>178</v>
      </c>
      <c r="AA29" s="327"/>
      <c r="AB29" s="457"/>
      <c r="AC29" s="458"/>
      <c r="AD29" s="322">
        <f t="shared" si="0"/>
        <v>0</v>
      </c>
      <c r="AE29" s="500">
        <v>210</v>
      </c>
      <c r="AF29" s="500">
        <v>80</v>
      </c>
      <c r="AG29" s="530" t="s">
        <v>22</v>
      </c>
      <c r="AH29" s="500">
        <v>9</v>
      </c>
    </row>
    <row r="30" spans="1:34" s="380" customFormat="1" ht="54" x14ac:dyDescent="0.2">
      <c r="A30" s="511"/>
      <c r="B30" s="504"/>
      <c r="C30" s="500"/>
      <c r="D30" s="504"/>
      <c r="E30" s="500"/>
      <c r="F30" s="500"/>
      <c r="G30" s="500"/>
      <c r="H30" s="500"/>
      <c r="I30" s="500"/>
      <c r="J30" s="500"/>
      <c r="K30" s="500"/>
      <c r="L30" s="500"/>
      <c r="M30" s="500"/>
      <c r="N30" s="500"/>
      <c r="O30" s="500"/>
      <c r="P30" s="500"/>
      <c r="Q30" s="500"/>
      <c r="R30" s="500"/>
      <c r="S30" s="500"/>
      <c r="T30" s="500"/>
      <c r="U30" s="500"/>
      <c r="V30" s="504"/>
      <c r="W30" s="506"/>
      <c r="X30" s="327" t="s">
        <v>196</v>
      </c>
      <c r="Y30" s="318" t="s">
        <v>186</v>
      </c>
      <c r="Z30" s="318" t="s">
        <v>178</v>
      </c>
      <c r="AA30" s="327" t="s">
        <v>203</v>
      </c>
      <c r="AB30" s="457"/>
      <c r="AC30" s="458"/>
      <c r="AD30" s="322">
        <f t="shared" si="0"/>
        <v>0</v>
      </c>
      <c r="AE30" s="500"/>
      <c r="AF30" s="500"/>
      <c r="AG30" s="532"/>
      <c r="AH30" s="500"/>
    </row>
    <row r="31" spans="1:34" s="380" customFormat="1" ht="27" x14ac:dyDescent="0.2">
      <c r="A31" s="307" t="s">
        <v>345</v>
      </c>
      <c r="B31" s="309" t="s">
        <v>183</v>
      </c>
      <c r="C31" s="306">
        <v>123</v>
      </c>
      <c r="D31" s="309" t="s">
        <v>150</v>
      </c>
      <c r="E31" s="306">
        <v>54</v>
      </c>
      <c r="F31" s="306">
        <v>170</v>
      </c>
      <c r="G31" s="306"/>
      <c r="H31" s="306"/>
      <c r="I31" s="306"/>
      <c r="J31" s="306"/>
      <c r="K31" s="306"/>
      <c r="L31" s="306"/>
      <c r="M31" s="306">
        <v>22</v>
      </c>
      <c r="N31" s="306">
        <v>3</v>
      </c>
      <c r="O31" s="306">
        <v>12</v>
      </c>
      <c r="P31" s="306"/>
      <c r="Q31" s="306" t="s">
        <v>20</v>
      </c>
      <c r="R31" s="306" t="s">
        <v>177</v>
      </c>
      <c r="S31" s="306" t="s">
        <v>181</v>
      </c>
      <c r="T31" s="306" t="s">
        <v>21</v>
      </c>
      <c r="U31" s="306" t="s">
        <v>20</v>
      </c>
      <c r="V31" s="309" t="s">
        <v>204</v>
      </c>
      <c r="W31" s="310">
        <v>1.00560293535</v>
      </c>
      <c r="X31" s="327" t="s">
        <v>185</v>
      </c>
      <c r="Y31" s="318" t="s">
        <v>186</v>
      </c>
      <c r="Z31" s="318" t="s">
        <v>178</v>
      </c>
      <c r="AA31" s="327" t="s">
        <v>187</v>
      </c>
      <c r="AB31" s="457"/>
      <c r="AC31" s="458"/>
      <c r="AD31" s="322">
        <f t="shared" si="0"/>
        <v>0</v>
      </c>
      <c r="AE31" s="306">
        <v>264</v>
      </c>
      <c r="AF31" s="306">
        <v>74</v>
      </c>
      <c r="AG31" s="379" t="s">
        <v>22</v>
      </c>
      <c r="AH31" s="306">
        <v>10</v>
      </c>
    </row>
    <row r="32" spans="1:34" s="380" customFormat="1" ht="13.5" x14ac:dyDescent="0.2">
      <c r="A32" s="512" t="s">
        <v>345</v>
      </c>
      <c r="B32" s="504" t="s">
        <v>183</v>
      </c>
      <c r="C32" s="500">
        <v>124</v>
      </c>
      <c r="D32" s="504" t="s">
        <v>150</v>
      </c>
      <c r="E32" s="500">
        <v>60</v>
      </c>
      <c r="F32" s="500">
        <v>188</v>
      </c>
      <c r="G32" s="500"/>
      <c r="H32" s="500"/>
      <c r="I32" s="500"/>
      <c r="J32" s="500"/>
      <c r="K32" s="500"/>
      <c r="L32" s="500"/>
      <c r="M32" s="500">
        <v>25</v>
      </c>
      <c r="N32" s="500">
        <v>5</v>
      </c>
      <c r="O32" s="500">
        <v>10</v>
      </c>
      <c r="P32" s="500"/>
      <c r="Q32" s="500" t="s">
        <v>20</v>
      </c>
      <c r="R32" s="500" t="s">
        <v>177</v>
      </c>
      <c r="S32" s="500" t="s">
        <v>178</v>
      </c>
      <c r="T32" s="500" t="s">
        <v>21</v>
      </c>
      <c r="U32" s="500" t="s">
        <v>21</v>
      </c>
      <c r="V32" s="504" t="s">
        <v>205</v>
      </c>
      <c r="W32" s="506">
        <v>1.3586450087999999</v>
      </c>
      <c r="X32" s="327" t="s">
        <v>179</v>
      </c>
      <c r="Y32" s="318" t="s">
        <v>186</v>
      </c>
      <c r="Z32" s="318" t="s">
        <v>178</v>
      </c>
      <c r="AA32" s="327"/>
      <c r="AB32" s="457"/>
      <c r="AC32" s="458"/>
      <c r="AD32" s="322">
        <f t="shared" si="0"/>
        <v>0</v>
      </c>
      <c r="AE32" s="500">
        <v>250</v>
      </c>
      <c r="AF32" s="500">
        <v>82</v>
      </c>
      <c r="AG32" s="530" t="s">
        <v>22</v>
      </c>
      <c r="AH32" s="500">
        <v>8</v>
      </c>
    </row>
    <row r="33" spans="1:34" s="380" customFormat="1" ht="27" x14ac:dyDescent="0.2">
      <c r="A33" s="511"/>
      <c r="B33" s="504"/>
      <c r="C33" s="500"/>
      <c r="D33" s="504"/>
      <c r="E33" s="500"/>
      <c r="F33" s="500"/>
      <c r="G33" s="500"/>
      <c r="H33" s="500"/>
      <c r="I33" s="500"/>
      <c r="J33" s="500"/>
      <c r="K33" s="500"/>
      <c r="L33" s="500"/>
      <c r="M33" s="500"/>
      <c r="N33" s="500"/>
      <c r="O33" s="500"/>
      <c r="P33" s="500"/>
      <c r="Q33" s="500"/>
      <c r="R33" s="500"/>
      <c r="S33" s="500"/>
      <c r="T33" s="500"/>
      <c r="U33" s="500"/>
      <c r="V33" s="504"/>
      <c r="W33" s="506"/>
      <c r="X33" s="327" t="s">
        <v>206</v>
      </c>
      <c r="Y33" s="318" t="s">
        <v>180</v>
      </c>
      <c r="Z33" s="318" t="s">
        <v>178</v>
      </c>
      <c r="AA33" s="327" t="s">
        <v>207</v>
      </c>
      <c r="AB33" s="457"/>
      <c r="AC33" s="458"/>
      <c r="AD33" s="322">
        <f t="shared" si="0"/>
        <v>0</v>
      </c>
      <c r="AE33" s="500"/>
      <c r="AF33" s="500"/>
      <c r="AG33" s="532"/>
      <c r="AH33" s="500"/>
    </row>
    <row r="34" spans="1:34" s="380" customFormat="1" ht="13.5" x14ac:dyDescent="0.2">
      <c r="A34" s="512" t="s">
        <v>345</v>
      </c>
      <c r="B34" s="504" t="s">
        <v>183</v>
      </c>
      <c r="C34" s="500">
        <v>125</v>
      </c>
      <c r="D34" s="504" t="s">
        <v>150</v>
      </c>
      <c r="E34" s="500">
        <v>43</v>
      </c>
      <c r="F34" s="500">
        <v>135</v>
      </c>
      <c r="G34" s="500"/>
      <c r="H34" s="500"/>
      <c r="I34" s="500"/>
      <c r="J34" s="500"/>
      <c r="K34" s="500"/>
      <c r="L34" s="500"/>
      <c r="M34" s="500">
        <v>19</v>
      </c>
      <c r="N34" s="500">
        <v>3</v>
      </c>
      <c r="O34" s="500">
        <v>9</v>
      </c>
      <c r="P34" s="500"/>
      <c r="Q34" s="500" t="s">
        <v>20</v>
      </c>
      <c r="R34" s="500" t="s">
        <v>177</v>
      </c>
      <c r="S34" s="500" t="s">
        <v>181</v>
      </c>
      <c r="T34" s="500" t="s">
        <v>181</v>
      </c>
      <c r="U34" s="500" t="s">
        <v>181</v>
      </c>
      <c r="V34" s="504" t="s">
        <v>353</v>
      </c>
      <c r="W34" s="506">
        <v>0.546609440542</v>
      </c>
      <c r="X34" s="327" t="s">
        <v>179</v>
      </c>
      <c r="Y34" s="318" t="s">
        <v>180</v>
      </c>
      <c r="Z34" s="318" t="s">
        <v>181</v>
      </c>
      <c r="AA34" s="327"/>
      <c r="AB34" s="457"/>
      <c r="AC34" s="458"/>
      <c r="AD34" s="322">
        <f t="shared" si="0"/>
        <v>0</v>
      </c>
      <c r="AE34" s="500">
        <v>171</v>
      </c>
      <c r="AF34" s="500">
        <v>59</v>
      </c>
      <c r="AG34" s="530" t="s">
        <v>22</v>
      </c>
      <c r="AH34" s="500">
        <v>7</v>
      </c>
    </row>
    <row r="35" spans="1:34" s="380" customFormat="1" ht="40.5" x14ac:dyDescent="0.2">
      <c r="A35" s="511"/>
      <c r="B35" s="504"/>
      <c r="C35" s="500"/>
      <c r="D35" s="504"/>
      <c r="E35" s="500"/>
      <c r="F35" s="500"/>
      <c r="G35" s="500"/>
      <c r="H35" s="500"/>
      <c r="I35" s="500"/>
      <c r="J35" s="500"/>
      <c r="K35" s="500"/>
      <c r="L35" s="500"/>
      <c r="M35" s="500"/>
      <c r="N35" s="500"/>
      <c r="O35" s="500"/>
      <c r="P35" s="500"/>
      <c r="Q35" s="500"/>
      <c r="R35" s="500"/>
      <c r="S35" s="500"/>
      <c r="T35" s="500"/>
      <c r="U35" s="500"/>
      <c r="V35" s="504"/>
      <c r="W35" s="506"/>
      <c r="X35" s="327" t="s">
        <v>196</v>
      </c>
      <c r="Y35" s="318" t="s">
        <v>180</v>
      </c>
      <c r="Z35" s="318" t="s">
        <v>181</v>
      </c>
      <c r="AA35" s="327" t="s">
        <v>200</v>
      </c>
      <c r="AB35" s="457"/>
      <c r="AC35" s="458"/>
      <c r="AD35" s="322">
        <f t="shared" si="0"/>
        <v>0</v>
      </c>
      <c r="AE35" s="500"/>
      <c r="AF35" s="500"/>
      <c r="AG35" s="532"/>
      <c r="AH35" s="500"/>
    </row>
    <row r="36" spans="1:34" s="380" customFormat="1" ht="13.5" x14ac:dyDescent="0.2">
      <c r="A36" s="512" t="s">
        <v>345</v>
      </c>
      <c r="B36" s="504" t="s">
        <v>183</v>
      </c>
      <c r="C36" s="500">
        <v>126</v>
      </c>
      <c r="D36" s="504" t="s">
        <v>150</v>
      </c>
      <c r="E36" s="500">
        <v>54</v>
      </c>
      <c r="F36" s="500">
        <v>170</v>
      </c>
      <c r="G36" s="500"/>
      <c r="H36" s="500"/>
      <c r="I36" s="500"/>
      <c r="J36" s="500"/>
      <c r="K36" s="500"/>
      <c r="L36" s="500"/>
      <c r="M36" s="500">
        <v>21</v>
      </c>
      <c r="N36" s="500">
        <v>4</v>
      </c>
      <c r="O36" s="500">
        <v>9</v>
      </c>
      <c r="P36" s="500"/>
      <c r="Q36" s="500" t="s">
        <v>20</v>
      </c>
      <c r="R36" s="500" t="s">
        <v>177</v>
      </c>
      <c r="S36" s="500" t="s">
        <v>181</v>
      </c>
      <c r="T36" s="500" t="s">
        <v>181</v>
      </c>
      <c r="U36" s="500" t="s">
        <v>181</v>
      </c>
      <c r="V36" s="504" t="s">
        <v>208</v>
      </c>
      <c r="W36" s="506">
        <v>0.95989371101400001</v>
      </c>
      <c r="X36" s="327" t="s">
        <v>179</v>
      </c>
      <c r="Y36" s="318" t="s">
        <v>180</v>
      </c>
      <c r="Z36" s="318" t="s">
        <v>181</v>
      </c>
      <c r="AA36" s="327"/>
      <c r="AB36" s="457"/>
      <c r="AC36" s="458"/>
      <c r="AD36" s="322">
        <f t="shared" si="0"/>
        <v>0</v>
      </c>
      <c r="AE36" s="500">
        <v>189</v>
      </c>
      <c r="AF36" s="500">
        <v>74</v>
      </c>
      <c r="AG36" s="379" t="s">
        <v>22</v>
      </c>
      <c r="AH36" s="500">
        <v>7</v>
      </c>
    </row>
    <row r="37" spans="1:34" s="380" customFormat="1" ht="27" x14ac:dyDescent="0.2">
      <c r="A37" s="511"/>
      <c r="B37" s="504"/>
      <c r="C37" s="500"/>
      <c r="D37" s="504"/>
      <c r="E37" s="500"/>
      <c r="F37" s="500"/>
      <c r="G37" s="500"/>
      <c r="H37" s="500"/>
      <c r="I37" s="500"/>
      <c r="J37" s="500"/>
      <c r="K37" s="500"/>
      <c r="L37" s="500"/>
      <c r="M37" s="500"/>
      <c r="N37" s="500"/>
      <c r="O37" s="500"/>
      <c r="P37" s="500"/>
      <c r="Q37" s="500"/>
      <c r="R37" s="500"/>
      <c r="S37" s="500"/>
      <c r="T37" s="500"/>
      <c r="U37" s="500"/>
      <c r="V37" s="504"/>
      <c r="W37" s="506"/>
      <c r="X37" s="327" t="s">
        <v>196</v>
      </c>
      <c r="Y37" s="318" t="s">
        <v>180</v>
      </c>
      <c r="Z37" s="318" t="s">
        <v>181</v>
      </c>
      <c r="AA37" s="327" t="s">
        <v>209</v>
      </c>
      <c r="AB37" s="457"/>
      <c r="AC37" s="458"/>
      <c r="AD37" s="322">
        <f t="shared" si="0"/>
        <v>0</v>
      </c>
      <c r="AE37" s="500"/>
      <c r="AF37" s="500"/>
      <c r="AG37" s="379" t="s">
        <v>22</v>
      </c>
      <c r="AH37" s="500"/>
    </row>
    <row r="38" spans="1:34" s="380" customFormat="1" ht="27" x14ac:dyDescent="0.2">
      <c r="A38" s="307" t="s">
        <v>345</v>
      </c>
      <c r="B38" s="309" t="s">
        <v>183</v>
      </c>
      <c r="C38" s="306">
        <v>127</v>
      </c>
      <c r="D38" s="309" t="s">
        <v>150</v>
      </c>
      <c r="E38" s="306">
        <v>45</v>
      </c>
      <c r="F38" s="306">
        <v>141</v>
      </c>
      <c r="G38" s="306"/>
      <c r="H38" s="306"/>
      <c r="I38" s="306"/>
      <c r="J38" s="306"/>
      <c r="K38" s="306"/>
      <c r="L38" s="306"/>
      <c r="M38" s="306">
        <v>23</v>
      </c>
      <c r="N38" s="306">
        <v>5</v>
      </c>
      <c r="O38" s="306">
        <v>8</v>
      </c>
      <c r="P38" s="306"/>
      <c r="Q38" s="306" t="s">
        <v>20</v>
      </c>
      <c r="R38" s="306" t="s">
        <v>210</v>
      </c>
      <c r="S38" s="306" t="s">
        <v>181</v>
      </c>
      <c r="T38" s="306" t="s">
        <v>21</v>
      </c>
      <c r="U38" s="306" t="s">
        <v>20</v>
      </c>
      <c r="V38" s="309" t="s">
        <v>211</v>
      </c>
      <c r="W38" s="310">
        <v>0.72579410005900002</v>
      </c>
      <c r="X38" s="327" t="s">
        <v>185</v>
      </c>
      <c r="Y38" s="318" t="s">
        <v>186</v>
      </c>
      <c r="Z38" s="318" t="s">
        <v>178</v>
      </c>
      <c r="AA38" s="327" t="s">
        <v>187</v>
      </c>
      <c r="AB38" s="457"/>
      <c r="AC38" s="458"/>
      <c r="AD38" s="322">
        <f t="shared" si="0"/>
        <v>0</v>
      </c>
      <c r="AE38" s="306">
        <v>184</v>
      </c>
      <c r="AF38" s="306">
        <v>62</v>
      </c>
      <c r="AG38" s="379" t="s">
        <v>22</v>
      </c>
      <c r="AH38" s="306">
        <v>11</v>
      </c>
    </row>
    <row r="39" spans="1:34" s="380" customFormat="1" ht="27" x14ac:dyDescent="0.2">
      <c r="A39" s="307" t="s">
        <v>345</v>
      </c>
      <c r="B39" s="309" t="s">
        <v>183</v>
      </c>
      <c r="C39" s="306">
        <v>128</v>
      </c>
      <c r="D39" s="309" t="s">
        <v>150</v>
      </c>
      <c r="E39" s="306">
        <v>40</v>
      </c>
      <c r="F39" s="306">
        <v>126</v>
      </c>
      <c r="G39" s="306"/>
      <c r="H39" s="306"/>
      <c r="I39" s="306"/>
      <c r="J39" s="306"/>
      <c r="K39" s="306"/>
      <c r="L39" s="306"/>
      <c r="M39" s="306">
        <v>21</v>
      </c>
      <c r="N39" s="306">
        <v>5</v>
      </c>
      <c r="O39" s="306">
        <v>9</v>
      </c>
      <c r="P39" s="306"/>
      <c r="Q39" s="306" t="s">
        <v>20</v>
      </c>
      <c r="R39" s="306" t="s">
        <v>177</v>
      </c>
      <c r="S39" s="306" t="s">
        <v>181</v>
      </c>
      <c r="T39" s="306" t="s">
        <v>21</v>
      </c>
      <c r="U39" s="306" t="s">
        <v>20</v>
      </c>
      <c r="V39" s="309" t="s">
        <v>198</v>
      </c>
      <c r="W39" s="310">
        <v>0.52146109466199997</v>
      </c>
      <c r="X39" s="327" t="s">
        <v>185</v>
      </c>
      <c r="Y39" s="318" t="s">
        <v>186</v>
      </c>
      <c r="Z39" s="318" t="s">
        <v>178</v>
      </c>
      <c r="AA39" s="327" t="s">
        <v>187</v>
      </c>
      <c r="AB39" s="457"/>
      <c r="AC39" s="458"/>
      <c r="AD39" s="322">
        <f t="shared" si="0"/>
        <v>0</v>
      </c>
      <c r="AE39" s="306">
        <v>189</v>
      </c>
      <c r="AF39" s="306">
        <v>55</v>
      </c>
      <c r="AG39" s="379" t="s">
        <v>22</v>
      </c>
      <c r="AH39" s="306">
        <v>10</v>
      </c>
    </row>
    <row r="40" spans="1:34" s="380" customFormat="1" ht="13.5" x14ac:dyDescent="0.2">
      <c r="A40" s="512" t="s">
        <v>345</v>
      </c>
      <c r="B40" s="504" t="s">
        <v>183</v>
      </c>
      <c r="C40" s="500">
        <v>339</v>
      </c>
      <c r="D40" s="504" t="s">
        <v>150</v>
      </c>
      <c r="E40" s="500">
        <v>8</v>
      </c>
      <c r="F40" s="500">
        <v>25</v>
      </c>
      <c r="G40" s="500"/>
      <c r="H40" s="500"/>
      <c r="I40" s="500"/>
      <c r="J40" s="500"/>
      <c r="K40" s="500"/>
      <c r="L40" s="500"/>
      <c r="M40" s="500">
        <v>4</v>
      </c>
      <c r="N40" s="500">
        <v>2</v>
      </c>
      <c r="O40" s="500">
        <v>2</v>
      </c>
      <c r="P40" s="500"/>
      <c r="Q40" s="500" t="s">
        <v>181</v>
      </c>
      <c r="R40" s="500" t="s">
        <v>177</v>
      </c>
      <c r="S40" s="500" t="s">
        <v>178</v>
      </c>
      <c r="T40" s="500" t="s">
        <v>178</v>
      </c>
      <c r="U40" s="500" t="s">
        <v>178</v>
      </c>
      <c r="V40" s="504"/>
      <c r="W40" s="506"/>
      <c r="X40" s="327" t="s">
        <v>182</v>
      </c>
      <c r="Y40" s="318" t="s">
        <v>21</v>
      </c>
      <c r="Z40" s="318" t="s">
        <v>178</v>
      </c>
      <c r="AA40" s="327"/>
      <c r="AB40" s="457"/>
      <c r="AC40" s="458"/>
      <c r="AD40" s="322">
        <f t="shared" si="0"/>
        <v>0</v>
      </c>
      <c r="AE40" s="500">
        <v>8</v>
      </c>
      <c r="AF40" s="500">
        <v>11</v>
      </c>
      <c r="AG40" s="530" t="s">
        <v>22</v>
      </c>
      <c r="AH40" s="500">
        <v>4</v>
      </c>
    </row>
    <row r="41" spans="1:34" s="380" customFormat="1" ht="13.5" x14ac:dyDescent="0.2">
      <c r="A41" s="511"/>
      <c r="B41" s="504"/>
      <c r="C41" s="500"/>
      <c r="D41" s="504"/>
      <c r="E41" s="500"/>
      <c r="F41" s="500"/>
      <c r="G41" s="500"/>
      <c r="H41" s="500"/>
      <c r="I41" s="500"/>
      <c r="J41" s="500"/>
      <c r="K41" s="500"/>
      <c r="L41" s="500"/>
      <c r="M41" s="500"/>
      <c r="N41" s="500"/>
      <c r="O41" s="500"/>
      <c r="P41" s="500"/>
      <c r="Q41" s="500"/>
      <c r="R41" s="500"/>
      <c r="S41" s="500"/>
      <c r="T41" s="500"/>
      <c r="U41" s="500"/>
      <c r="V41" s="504"/>
      <c r="W41" s="506"/>
      <c r="X41" s="327"/>
      <c r="Y41" s="318"/>
      <c r="Z41" s="318" t="s">
        <v>178</v>
      </c>
      <c r="AA41" s="327"/>
      <c r="AB41" s="457"/>
      <c r="AC41" s="458"/>
      <c r="AD41" s="322" t="s">
        <v>22</v>
      </c>
      <c r="AE41" s="500"/>
      <c r="AF41" s="500"/>
      <c r="AG41" s="532"/>
      <c r="AH41" s="500"/>
    </row>
    <row r="42" spans="1:34" s="380" customFormat="1" ht="13.5" x14ac:dyDescent="0.2">
      <c r="A42" s="512" t="s">
        <v>345</v>
      </c>
      <c r="B42" s="504" t="s">
        <v>183</v>
      </c>
      <c r="C42" s="500">
        <v>340</v>
      </c>
      <c r="D42" s="504" t="s">
        <v>150</v>
      </c>
      <c r="E42" s="500">
        <v>7</v>
      </c>
      <c r="F42" s="500">
        <v>22</v>
      </c>
      <c r="G42" s="500"/>
      <c r="H42" s="500"/>
      <c r="I42" s="500"/>
      <c r="J42" s="500"/>
      <c r="K42" s="500"/>
      <c r="L42" s="500"/>
      <c r="M42" s="500">
        <v>5</v>
      </c>
      <c r="N42" s="500">
        <v>2</v>
      </c>
      <c r="O42" s="500">
        <v>4</v>
      </c>
      <c r="P42" s="500"/>
      <c r="Q42" s="500" t="s">
        <v>181</v>
      </c>
      <c r="R42" s="500" t="s">
        <v>177</v>
      </c>
      <c r="S42" s="500" t="s">
        <v>178</v>
      </c>
      <c r="T42" s="500" t="s">
        <v>178</v>
      </c>
      <c r="U42" s="500" t="s">
        <v>178</v>
      </c>
      <c r="V42" s="504"/>
      <c r="W42" s="506"/>
      <c r="X42" s="327" t="s">
        <v>182</v>
      </c>
      <c r="Y42" s="318" t="s">
        <v>21</v>
      </c>
      <c r="Z42" s="318" t="s">
        <v>178</v>
      </c>
      <c r="AA42" s="327"/>
      <c r="AB42" s="457"/>
      <c r="AC42" s="458"/>
      <c r="AD42" s="322">
        <f t="shared" si="0"/>
        <v>0</v>
      </c>
      <c r="AE42" s="500">
        <v>20</v>
      </c>
      <c r="AF42" s="500">
        <v>10</v>
      </c>
      <c r="AG42" s="530" t="s">
        <v>22</v>
      </c>
      <c r="AH42" s="500">
        <v>4</v>
      </c>
    </row>
    <row r="43" spans="1:34" s="380" customFormat="1" ht="13.5" x14ac:dyDescent="0.2">
      <c r="A43" s="511"/>
      <c r="B43" s="504"/>
      <c r="C43" s="500"/>
      <c r="D43" s="504"/>
      <c r="E43" s="500"/>
      <c r="F43" s="500"/>
      <c r="G43" s="500"/>
      <c r="H43" s="500"/>
      <c r="I43" s="500"/>
      <c r="J43" s="500"/>
      <c r="K43" s="500"/>
      <c r="L43" s="500"/>
      <c r="M43" s="500"/>
      <c r="N43" s="500"/>
      <c r="O43" s="500"/>
      <c r="P43" s="500"/>
      <c r="Q43" s="500"/>
      <c r="R43" s="500"/>
      <c r="S43" s="500"/>
      <c r="T43" s="500"/>
      <c r="U43" s="500"/>
      <c r="V43" s="504"/>
      <c r="W43" s="506"/>
      <c r="X43" s="327"/>
      <c r="Y43" s="318"/>
      <c r="Z43" s="318" t="s">
        <v>178</v>
      </c>
      <c r="AA43" s="327"/>
      <c r="AB43" s="457"/>
      <c r="AC43" s="458"/>
      <c r="AD43" s="322" t="s">
        <v>22</v>
      </c>
      <c r="AE43" s="500"/>
      <c r="AF43" s="500"/>
      <c r="AG43" s="532"/>
      <c r="AH43" s="500"/>
    </row>
    <row r="44" spans="1:34" s="380" customFormat="1" ht="27" x14ac:dyDescent="0.2">
      <c r="A44" s="307" t="s">
        <v>345</v>
      </c>
      <c r="B44" s="309" t="s">
        <v>183</v>
      </c>
      <c r="C44" s="306">
        <v>476</v>
      </c>
      <c r="D44" s="309" t="s">
        <v>150</v>
      </c>
      <c r="E44" s="306">
        <v>45</v>
      </c>
      <c r="F44" s="306">
        <v>141</v>
      </c>
      <c r="G44" s="306"/>
      <c r="H44" s="306"/>
      <c r="I44" s="306"/>
      <c r="J44" s="306"/>
      <c r="K44" s="306"/>
      <c r="L44" s="306"/>
      <c r="M44" s="306">
        <v>23</v>
      </c>
      <c r="N44" s="306">
        <v>4</v>
      </c>
      <c r="O44" s="306">
        <v>9</v>
      </c>
      <c r="P44" s="306"/>
      <c r="Q44" s="306" t="s">
        <v>20</v>
      </c>
      <c r="R44" s="306" t="s">
        <v>210</v>
      </c>
      <c r="S44" s="306" t="s">
        <v>181</v>
      </c>
      <c r="T44" s="306" t="s">
        <v>21</v>
      </c>
      <c r="U44" s="306" t="s">
        <v>20</v>
      </c>
      <c r="V44" s="309" t="s">
        <v>212</v>
      </c>
      <c r="W44" s="310">
        <v>0.72579410005900002</v>
      </c>
      <c r="X44" s="327" t="s">
        <v>185</v>
      </c>
      <c r="Y44" s="318" t="s">
        <v>186</v>
      </c>
      <c r="Z44" s="318" t="s">
        <v>178</v>
      </c>
      <c r="AA44" s="327" t="s">
        <v>187</v>
      </c>
      <c r="AB44" s="457"/>
      <c r="AC44" s="458"/>
      <c r="AD44" s="322">
        <f t="shared" si="0"/>
        <v>0</v>
      </c>
      <c r="AE44" s="306">
        <v>207</v>
      </c>
      <c r="AF44" s="306">
        <v>62</v>
      </c>
      <c r="AG44" s="379" t="s">
        <v>22</v>
      </c>
      <c r="AH44" s="306">
        <v>11</v>
      </c>
    </row>
    <row r="45" spans="1:34" s="380" customFormat="1" ht="27" x14ac:dyDescent="0.2">
      <c r="A45" s="307" t="s">
        <v>345</v>
      </c>
      <c r="B45" s="309" t="s">
        <v>183</v>
      </c>
      <c r="C45" s="306">
        <v>477</v>
      </c>
      <c r="D45" s="309" t="s">
        <v>150</v>
      </c>
      <c r="E45" s="306">
        <v>50</v>
      </c>
      <c r="F45" s="306">
        <v>157</v>
      </c>
      <c r="G45" s="306"/>
      <c r="H45" s="306"/>
      <c r="I45" s="306"/>
      <c r="J45" s="306"/>
      <c r="K45" s="306"/>
      <c r="L45" s="306"/>
      <c r="M45" s="306">
        <v>23</v>
      </c>
      <c r="N45" s="306">
        <v>5</v>
      </c>
      <c r="O45" s="306">
        <v>14</v>
      </c>
      <c r="P45" s="306"/>
      <c r="Q45" s="306" t="s">
        <v>20</v>
      </c>
      <c r="R45" s="306" t="s">
        <v>177</v>
      </c>
      <c r="S45" s="306" t="s">
        <v>178</v>
      </c>
      <c r="T45" s="306" t="s">
        <v>21</v>
      </c>
      <c r="U45" s="306" t="s">
        <v>20</v>
      </c>
      <c r="V45" s="309" t="s">
        <v>201</v>
      </c>
      <c r="W45" s="310">
        <v>0.89915232171500004</v>
      </c>
      <c r="X45" s="327" t="s">
        <v>185</v>
      </c>
      <c r="Y45" s="318" t="s">
        <v>186</v>
      </c>
      <c r="Z45" s="318" t="s">
        <v>178</v>
      </c>
      <c r="AA45" s="327" t="s">
        <v>187</v>
      </c>
      <c r="AB45" s="457"/>
      <c r="AC45" s="458"/>
      <c r="AD45" s="322">
        <f t="shared" si="0"/>
        <v>0</v>
      </c>
      <c r="AE45" s="306">
        <v>322</v>
      </c>
      <c r="AF45" s="306">
        <v>69</v>
      </c>
      <c r="AG45" s="379" t="s">
        <v>22</v>
      </c>
      <c r="AH45" s="306">
        <v>9</v>
      </c>
    </row>
    <row r="46" spans="1:34" s="380" customFormat="1" ht="27" x14ac:dyDescent="0.2">
      <c r="A46" s="307" t="s">
        <v>345</v>
      </c>
      <c r="B46" s="309" t="s">
        <v>183</v>
      </c>
      <c r="C46" s="306">
        <v>478</v>
      </c>
      <c r="D46" s="309" t="s">
        <v>150</v>
      </c>
      <c r="E46" s="306">
        <v>58</v>
      </c>
      <c r="F46" s="306">
        <v>182</v>
      </c>
      <c r="G46" s="306"/>
      <c r="H46" s="306"/>
      <c r="I46" s="306"/>
      <c r="J46" s="306"/>
      <c r="K46" s="306"/>
      <c r="L46" s="306"/>
      <c r="M46" s="306">
        <v>21</v>
      </c>
      <c r="N46" s="306">
        <v>4</v>
      </c>
      <c r="O46" s="306">
        <v>10</v>
      </c>
      <c r="P46" s="306"/>
      <c r="Q46" s="306" t="s">
        <v>20</v>
      </c>
      <c r="R46" s="306" t="s">
        <v>177</v>
      </c>
      <c r="S46" s="306" t="s">
        <v>181</v>
      </c>
      <c r="T46" s="306" t="s">
        <v>21</v>
      </c>
      <c r="U46" s="306" t="s">
        <v>20</v>
      </c>
      <c r="V46" s="309" t="s">
        <v>189</v>
      </c>
      <c r="W46" s="310">
        <v>1.10976881494</v>
      </c>
      <c r="X46" s="327" t="s">
        <v>185</v>
      </c>
      <c r="Y46" s="318" t="s">
        <v>186</v>
      </c>
      <c r="Z46" s="318" t="s">
        <v>178</v>
      </c>
      <c r="AA46" s="327" t="s">
        <v>187</v>
      </c>
      <c r="AB46" s="457"/>
      <c r="AC46" s="458"/>
      <c r="AD46" s="322">
        <f t="shared" si="0"/>
        <v>0</v>
      </c>
      <c r="AE46" s="306">
        <v>210</v>
      </c>
      <c r="AF46" s="306">
        <v>80</v>
      </c>
      <c r="AG46" s="379" t="s">
        <v>22</v>
      </c>
      <c r="AH46" s="306">
        <v>10</v>
      </c>
    </row>
    <row r="47" spans="1:34" s="380" customFormat="1" ht="27" x14ac:dyDescent="0.2">
      <c r="A47" s="307" t="s">
        <v>345</v>
      </c>
      <c r="B47" s="309" t="s">
        <v>183</v>
      </c>
      <c r="C47" s="306">
        <v>479</v>
      </c>
      <c r="D47" s="309" t="s">
        <v>150</v>
      </c>
      <c r="E47" s="306">
        <v>3</v>
      </c>
      <c r="F47" s="306">
        <v>9</v>
      </c>
      <c r="G47" s="306"/>
      <c r="H47" s="306"/>
      <c r="I47" s="306"/>
      <c r="J47" s="306"/>
      <c r="K47" s="306"/>
      <c r="L47" s="306"/>
      <c r="M47" s="306">
        <v>3</v>
      </c>
      <c r="N47" s="306">
        <v>2</v>
      </c>
      <c r="O47" s="306">
        <v>1</v>
      </c>
      <c r="P47" s="306"/>
      <c r="Q47" s="306" t="s">
        <v>178</v>
      </c>
      <c r="R47" s="306" t="s">
        <v>177</v>
      </c>
      <c r="S47" s="306" t="s">
        <v>181</v>
      </c>
      <c r="T47" s="306" t="s">
        <v>178</v>
      </c>
      <c r="U47" s="306" t="s">
        <v>178</v>
      </c>
      <c r="V47" s="309" t="s">
        <v>353</v>
      </c>
      <c r="W47" s="310"/>
      <c r="X47" s="327" t="s">
        <v>182</v>
      </c>
      <c r="Y47" s="318" t="s">
        <v>21</v>
      </c>
      <c r="Z47" s="318" t="s">
        <v>181</v>
      </c>
      <c r="AA47" s="327"/>
      <c r="AB47" s="457"/>
      <c r="AC47" s="458"/>
      <c r="AD47" s="322">
        <f t="shared" si="0"/>
        <v>0</v>
      </c>
      <c r="AE47" s="306">
        <v>3</v>
      </c>
      <c r="AF47" s="306">
        <v>4</v>
      </c>
      <c r="AG47" s="379" t="s">
        <v>22</v>
      </c>
      <c r="AH47" s="306">
        <v>5</v>
      </c>
    </row>
    <row r="48" spans="1:34" s="380" customFormat="1" ht="13.5" x14ac:dyDescent="0.2">
      <c r="A48" s="512" t="s">
        <v>345</v>
      </c>
      <c r="B48" s="504" t="s">
        <v>183</v>
      </c>
      <c r="C48" s="500">
        <v>480</v>
      </c>
      <c r="D48" s="504" t="s">
        <v>150</v>
      </c>
      <c r="E48" s="500">
        <v>7</v>
      </c>
      <c r="F48" s="500">
        <v>22</v>
      </c>
      <c r="G48" s="500"/>
      <c r="H48" s="500"/>
      <c r="I48" s="500"/>
      <c r="J48" s="500"/>
      <c r="K48" s="500"/>
      <c r="L48" s="500"/>
      <c r="M48" s="500">
        <v>6</v>
      </c>
      <c r="N48" s="500">
        <v>2</v>
      </c>
      <c r="O48" s="500">
        <v>3</v>
      </c>
      <c r="P48" s="500"/>
      <c r="Q48" s="500" t="s">
        <v>181</v>
      </c>
      <c r="R48" s="500" t="s">
        <v>177</v>
      </c>
      <c r="S48" s="500" t="s">
        <v>178</v>
      </c>
      <c r="T48" s="500" t="s">
        <v>178</v>
      </c>
      <c r="U48" s="500" t="s">
        <v>178</v>
      </c>
      <c r="V48" s="504"/>
      <c r="W48" s="506"/>
      <c r="X48" s="327" t="s">
        <v>182</v>
      </c>
      <c r="Y48" s="318" t="s">
        <v>21</v>
      </c>
      <c r="Z48" s="318" t="s">
        <v>178</v>
      </c>
      <c r="AA48" s="327"/>
      <c r="AB48" s="457"/>
      <c r="AC48" s="458"/>
      <c r="AD48" s="322">
        <f t="shared" si="0"/>
        <v>0</v>
      </c>
      <c r="AE48" s="500">
        <v>18</v>
      </c>
      <c r="AF48" s="500">
        <v>10</v>
      </c>
      <c r="AG48" s="530" t="s">
        <v>22</v>
      </c>
      <c r="AH48" s="500">
        <v>4</v>
      </c>
    </row>
    <row r="49" spans="1:34" s="380" customFormat="1" ht="13.5" x14ac:dyDescent="0.2">
      <c r="A49" s="511"/>
      <c r="B49" s="504"/>
      <c r="C49" s="500"/>
      <c r="D49" s="504"/>
      <c r="E49" s="500"/>
      <c r="F49" s="500"/>
      <c r="G49" s="500"/>
      <c r="H49" s="500"/>
      <c r="I49" s="500"/>
      <c r="J49" s="500"/>
      <c r="K49" s="500"/>
      <c r="L49" s="500"/>
      <c r="M49" s="500"/>
      <c r="N49" s="500"/>
      <c r="O49" s="500"/>
      <c r="P49" s="500"/>
      <c r="Q49" s="500"/>
      <c r="R49" s="500"/>
      <c r="S49" s="500"/>
      <c r="T49" s="500"/>
      <c r="U49" s="500"/>
      <c r="V49" s="504"/>
      <c r="W49" s="506"/>
      <c r="X49" s="327"/>
      <c r="Y49" s="318"/>
      <c r="Z49" s="318" t="s">
        <v>178</v>
      </c>
      <c r="AA49" s="327"/>
      <c r="AB49" s="457"/>
      <c r="AC49" s="458"/>
      <c r="AD49" s="322" t="s">
        <v>22</v>
      </c>
      <c r="AE49" s="500"/>
      <c r="AF49" s="500"/>
      <c r="AG49" s="532"/>
      <c r="AH49" s="500"/>
    </row>
    <row r="50" spans="1:34" s="380" customFormat="1" ht="27" x14ac:dyDescent="0.2">
      <c r="A50" s="307" t="s">
        <v>345</v>
      </c>
      <c r="B50" s="309" t="s">
        <v>183</v>
      </c>
      <c r="C50" s="306">
        <v>481</v>
      </c>
      <c r="D50" s="309" t="s">
        <v>213</v>
      </c>
      <c r="E50" s="306">
        <v>5</v>
      </c>
      <c r="F50" s="306">
        <v>16</v>
      </c>
      <c r="G50" s="306"/>
      <c r="H50" s="306"/>
      <c r="I50" s="306"/>
      <c r="J50" s="306"/>
      <c r="K50" s="306"/>
      <c r="L50" s="306"/>
      <c r="M50" s="306">
        <v>4</v>
      </c>
      <c r="N50" s="306">
        <v>2</v>
      </c>
      <c r="O50" s="306">
        <v>2</v>
      </c>
      <c r="P50" s="306"/>
      <c r="Q50" s="306" t="s">
        <v>181</v>
      </c>
      <c r="R50" s="306" t="s">
        <v>177</v>
      </c>
      <c r="S50" s="306" t="s">
        <v>178</v>
      </c>
      <c r="T50" s="306" t="s">
        <v>178</v>
      </c>
      <c r="U50" s="306" t="s">
        <v>178</v>
      </c>
      <c r="V50" s="309"/>
      <c r="W50" s="310"/>
      <c r="X50" s="328" t="s">
        <v>214</v>
      </c>
      <c r="Y50" s="318"/>
      <c r="Z50" s="318">
        <v>1</v>
      </c>
      <c r="AA50" s="327"/>
      <c r="AB50" s="457"/>
      <c r="AC50" s="458"/>
      <c r="AD50" s="365">
        <f t="shared" si="0"/>
        <v>0</v>
      </c>
      <c r="AE50" s="306">
        <v>8</v>
      </c>
      <c r="AF50" s="306">
        <v>7</v>
      </c>
      <c r="AG50" s="461"/>
      <c r="AH50" s="306">
        <v>4</v>
      </c>
    </row>
    <row r="51" spans="1:34" s="380" customFormat="1" ht="27" x14ac:dyDescent="0.2">
      <c r="A51" s="307" t="s">
        <v>345</v>
      </c>
      <c r="B51" s="309" t="s">
        <v>183</v>
      </c>
      <c r="C51" s="306">
        <v>482</v>
      </c>
      <c r="D51" s="309" t="s">
        <v>213</v>
      </c>
      <c r="E51" s="306">
        <v>3</v>
      </c>
      <c r="F51" s="306">
        <v>9</v>
      </c>
      <c r="G51" s="306"/>
      <c r="H51" s="306"/>
      <c r="I51" s="306"/>
      <c r="J51" s="306"/>
      <c r="K51" s="306"/>
      <c r="L51" s="306"/>
      <c r="M51" s="306">
        <v>4</v>
      </c>
      <c r="N51" s="306">
        <v>2</v>
      </c>
      <c r="O51" s="306">
        <v>1</v>
      </c>
      <c r="P51" s="306"/>
      <c r="Q51" s="306" t="s">
        <v>181</v>
      </c>
      <c r="R51" s="306" t="s">
        <v>177</v>
      </c>
      <c r="S51" s="306" t="s">
        <v>178</v>
      </c>
      <c r="T51" s="306" t="s">
        <v>178</v>
      </c>
      <c r="U51" s="306" t="s">
        <v>181</v>
      </c>
      <c r="V51" s="309"/>
      <c r="W51" s="310"/>
      <c r="X51" s="328" t="s">
        <v>214</v>
      </c>
      <c r="Y51" s="318"/>
      <c r="Z51" s="318">
        <v>1</v>
      </c>
      <c r="AA51" s="327"/>
      <c r="AB51" s="457"/>
      <c r="AC51" s="458"/>
      <c r="AD51" s="365">
        <f t="shared" si="0"/>
        <v>0</v>
      </c>
      <c r="AE51" s="306">
        <v>4</v>
      </c>
      <c r="AF51" s="306">
        <v>4</v>
      </c>
      <c r="AG51" s="461"/>
      <c r="AH51" s="306">
        <v>5</v>
      </c>
    </row>
    <row r="54" spans="1:34" s="284" customFormat="1" ht="15" x14ac:dyDescent="0.25">
      <c r="A54" s="375" t="s">
        <v>362</v>
      </c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 s="439"/>
      <c r="AD54"/>
      <c r="AG54" s="295"/>
    </row>
    <row r="55" spans="1:34" s="284" customFormat="1" ht="58.5" customHeight="1" x14ac:dyDescent="0.2">
      <c r="A55" s="515" t="s">
        <v>323</v>
      </c>
      <c r="B55" s="516"/>
      <c r="C55" s="312" t="s">
        <v>324</v>
      </c>
      <c r="D55" s="290" t="s">
        <v>25</v>
      </c>
      <c r="E55" s="290" t="s">
        <v>325</v>
      </c>
      <c r="F55" s="536" t="s">
        <v>326</v>
      </c>
      <c r="G55" s="537"/>
      <c r="H55" s="291"/>
      <c r="I55" s="291"/>
      <c r="J55" s="291"/>
      <c r="K55" s="291"/>
      <c r="L55" s="291"/>
      <c r="M55" s="291"/>
      <c r="N55" s="291"/>
      <c r="O55" s="291"/>
      <c r="P55" s="291"/>
      <c r="Q55" s="291"/>
      <c r="R55" s="291"/>
      <c r="S55" s="291"/>
      <c r="T55" s="292"/>
      <c r="U55" s="292"/>
      <c r="V55" s="293"/>
      <c r="W55" s="294"/>
      <c r="X55" s="330"/>
      <c r="Y55" s="330"/>
      <c r="Z55" s="320"/>
      <c r="AA55" s="331"/>
      <c r="AB55" s="323"/>
      <c r="AC55" s="440"/>
      <c r="AD55" s="323"/>
      <c r="AG55" s="300"/>
    </row>
    <row r="56" spans="1:34" s="284" customFormat="1" ht="13.5" customHeight="1" x14ac:dyDescent="0.2">
      <c r="A56" s="515" t="s">
        <v>358</v>
      </c>
      <c r="B56" s="516"/>
      <c r="C56" s="296" t="s">
        <v>78</v>
      </c>
      <c r="D56" s="290" t="s">
        <v>22</v>
      </c>
      <c r="E56" s="290" t="s">
        <v>22</v>
      </c>
      <c r="F56" s="518">
        <f>AD3+AD4+AD5+AD6+AD7+AD8+AD9+AD10+AD11+AD12+AD13+AD14+AD15+AD16+AD17+AD19+AD20+AD21+AD22+AD23+AD24+AD25+AD26+AD27+AD28+AD29+AD30+AD31+AD32+AD33+AD38+AD39+AD40+AD42+AD44+AD45+AD46+AD48</f>
        <v>0</v>
      </c>
      <c r="G56" s="519"/>
      <c r="H56" s="291"/>
      <c r="I56" s="291"/>
      <c r="J56" s="291"/>
      <c r="K56" s="291"/>
      <c r="L56" s="291"/>
      <c r="M56" s="291"/>
      <c r="N56" s="291"/>
      <c r="O56" s="291"/>
      <c r="P56" s="291"/>
      <c r="Q56" s="291"/>
      <c r="R56" s="291"/>
      <c r="S56" s="291"/>
      <c r="T56" s="292"/>
      <c r="U56" s="292"/>
      <c r="V56" s="293"/>
      <c r="W56" s="294"/>
      <c r="X56" s="330"/>
      <c r="Y56" s="330"/>
      <c r="Z56" s="320"/>
      <c r="AA56" s="331"/>
      <c r="AB56" s="323"/>
      <c r="AC56" s="440"/>
      <c r="AD56" s="323"/>
      <c r="AG56" s="295"/>
    </row>
    <row r="57" spans="1:34" s="284" customFormat="1" ht="63" customHeight="1" x14ac:dyDescent="0.2">
      <c r="A57" s="515" t="s">
        <v>327</v>
      </c>
      <c r="B57" s="516"/>
      <c r="C57" s="296" t="s">
        <v>26</v>
      </c>
      <c r="D57" s="296">
        <v>9</v>
      </c>
      <c r="E57" s="460"/>
      <c r="F57" s="518">
        <f>E57*D57</f>
        <v>0</v>
      </c>
      <c r="G57" s="519"/>
      <c r="H57" s="297"/>
      <c r="I57" s="297"/>
      <c r="J57" s="297"/>
      <c r="K57" s="297"/>
      <c r="L57" s="298"/>
      <c r="M57" s="298"/>
      <c r="N57" s="298"/>
      <c r="O57" s="298"/>
      <c r="P57" s="299"/>
      <c r="Q57" s="299"/>
      <c r="R57" s="299"/>
      <c r="S57" s="299"/>
      <c r="T57" s="292"/>
      <c r="U57" s="292"/>
      <c r="V57" s="293"/>
      <c r="W57" s="294"/>
      <c r="X57" s="330"/>
      <c r="Y57" s="330"/>
      <c r="Z57" s="320"/>
      <c r="AA57" s="331"/>
      <c r="AB57" s="323"/>
      <c r="AC57" s="440"/>
      <c r="AD57" s="323"/>
      <c r="AG57" s="295"/>
    </row>
    <row r="58" spans="1:34" s="284" customFormat="1" ht="16.5" x14ac:dyDescent="0.3">
      <c r="A58" s="521" t="s">
        <v>359</v>
      </c>
      <c r="B58" s="522"/>
      <c r="C58" s="363"/>
      <c r="D58" s="348"/>
      <c r="E58" s="348"/>
      <c r="F58" s="528">
        <f>SUM(F56:G57)</f>
        <v>0</v>
      </c>
      <c r="G58" s="529"/>
      <c r="H58" s="349"/>
      <c r="I58" s="349"/>
      <c r="J58" s="349"/>
      <c r="K58" s="349"/>
      <c r="L58" s="349"/>
      <c r="M58" s="349"/>
      <c r="N58" s="349"/>
      <c r="O58" s="349"/>
      <c r="P58" s="349"/>
      <c r="Q58" s="349"/>
      <c r="R58" s="349"/>
      <c r="S58" s="349"/>
      <c r="T58" s="350"/>
      <c r="U58" s="350"/>
      <c r="V58" s="351"/>
      <c r="W58" s="352"/>
      <c r="X58" s="353"/>
      <c r="Y58" s="353"/>
      <c r="Z58" s="354"/>
      <c r="AA58" s="355"/>
      <c r="AB58" s="356"/>
      <c r="AC58" s="441"/>
      <c r="AD58" s="356"/>
      <c r="AG58" s="295"/>
    </row>
    <row r="59" spans="1:34" ht="13.5" x14ac:dyDescent="0.2">
      <c r="A59" s="359"/>
      <c r="B59" s="360"/>
      <c r="C59" s="364"/>
      <c r="D59" s="360"/>
      <c r="E59" s="360"/>
      <c r="F59" s="361"/>
      <c r="G59" s="362"/>
      <c r="H59" s="291"/>
      <c r="I59" s="291"/>
      <c r="J59" s="291"/>
      <c r="K59" s="291"/>
      <c r="L59" s="291"/>
      <c r="M59" s="291"/>
      <c r="N59" s="291"/>
      <c r="O59" s="291"/>
      <c r="P59" s="291"/>
      <c r="Q59" s="291"/>
      <c r="R59" s="291"/>
      <c r="S59" s="291"/>
      <c r="T59" s="292"/>
      <c r="U59" s="292"/>
      <c r="V59" s="293"/>
      <c r="W59" s="294"/>
      <c r="X59" s="330"/>
      <c r="Y59" s="330"/>
      <c r="Z59" s="320"/>
      <c r="AA59" s="331"/>
      <c r="AB59" s="323"/>
      <c r="AC59" s="440"/>
      <c r="AD59" s="323"/>
    </row>
    <row r="60" spans="1:34" ht="13.5" x14ac:dyDescent="0.2">
      <c r="A60" s="515" t="s">
        <v>360</v>
      </c>
      <c r="B60" s="516"/>
      <c r="C60" s="296" t="s">
        <v>78</v>
      </c>
      <c r="D60" s="290" t="s">
        <v>22</v>
      </c>
      <c r="E60" s="290" t="s">
        <v>22</v>
      </c>
      <c r="F60" s="518">
        <f>AD18+AD34+AD35+AD36+AD37+AD47</f>
        <v>0</v>
      </c>
      <c r="G60" s="519"/>
      <c r="H60" s="291"/>
      <c r="I60" s="291"/>
      <c r="J60" s="291"/>
      <c r="K60" s="291"/>
      <c r="L60" s="291"/>
      <c r="M60" s="291"/>
      <c r="N60" s="291"/>
      <c r="O60" s="291"/>
      <c r="P60" s="291"/>
      <c r="Q60" s="291"/>
      <c r="R60" s="291"/>
      <c r="S60" s="291"/>
      <c r="T60" s="292"/>
      <c r="U60" s="292"/>
      <c r="V60" s="293"/>
      <c r="W60" s="294"/>
      <c r="X60" s="330"/>
      <c r="Y60" s="330"/>
      <c r="Z60" s="320"/>
      <c r="AA60" s="331"/>
      <c r="AB60" s="323"/>
      <c r="AC60" s="440"/>
      <c r="AD60" s="323"/>
    </row>
    <row r="61" spans="1:34" ht="58.5" customHeight="1" x14ac:dyDescent="0.2">
      <c r="A61" s="515" t="s">
        <v>327</v>
      </c>
      <c r="B61" s="516"/>
      <c r="C61" s="296" t="s">
        <v>26</v>
      </c>
      <c r="D61" s="296">
        <v>1</v>
      </c>
      <c r="E61" s="460"/>
      <c r="F61" s="518">
        <f>E61*D61</f>
        <v>0</v>
      </c>
      <c r="G61" s="519"/>
      <c r="H61" s="297"/>
      <c r="I61" s="297"/>
      <c r="J61" s="297"/>
      <c r="K61" s="297"/>
      <c r="L61" s="298"/>
      <c r="M61" s="298"/>
      <c r="N61" s="298"/>
      <c r="O61" s="298"/>
      <c r="P61" s="299"/>
      <c r="Q61" s="299"/>
      <c r="R61" s="299"/>
      <c r="S61" s="299"/>
      <c r="T61" s="292"/>
      <c r="U61" s="292"/>
      <c r="V61" s="293"/>
      <c r="W61" s="294"/>
      <c r="X61" s="330"/>
      <c r="Y61" s="330"/>
      <c r="Z61" s="320"/>
      <c r="AA61" s="331"/>
      <c r="AB61" s="323"/>
      <c r="AC61" s="440"/>
      <c r="AD61" s="323"/>
    </row>
    <row r="62" spans="1:34" ht="16.5" x14ac:dyDescent="0.3">
      <c r="A62" s="521" t="s">
        <v>359</v>
      </c>
      <c r="B62" s="522"/>
      <c r="C62" s="363"/>
      <c r="D62" s="348"/>
      <c r="E62" s="348"/>
      <c r="F62" s="528">
        <f>SUM(F60:G61)</f>
        <v>0</v>
      </c>
      <c r="G62" s="529"/>
      <c r="H62" s="349"/>
      <c r="I62" s="349"/>
      <c r="J62" s="349"/>
      <c r="K62" s="349"/>
      <c r="L62" s="349"/>
      <c r="M62" s="349"/>
      <c r="N62" s="349"/>
      <c r="O62" s="349"/>
      <c r="P62" s="349"/>
      <c r="Q62" s="349"/>
      <c r="R62" s="349"/>
      <c r="S62" s="349"/>
      <c r="T62" s="350"/>
      <c r="U62" s="350"/>
      <c r="V62" s="351"/>
      <c r="W62" s="352"/>
      <c r="X62" s="353"/>
      <c r="Y62" s="353"/>
      <c r="Z62" s="354"/>
      <c r="AA62" s="355"/>
      <c r="AB62" s="356"/>
      <c r="AC62" s="441"/>
      <c r="AD62" s="356"/>
    </row>
    <row r="63" spans="1:34" x14ac:dyDescent="0.2">
      <c r="X63" s="346"/>
    </row>
    <row r="64" spans="1:34" ht="15" x14ac:dyDescent="0.25">
      <c r="A64" s="375" t="s">
        <v>363</v>
      </c>
      <c r="F64" s="376"/>
      <c r="G64" s="376"/>
    </row>
    <row r="65" spans="1:33" s="284" customFormat="1" ht="13.5" x14ac:dyDescent="0.2">
      <c r="A65" s="514" t="s">
        <v>323</v>
      </c>
      <c r="B65" s="514"/>
      <c r="C65" s="312" t="s">
        <v>324</v>
      </c>
      <c r="D65" s="290" t="s">
        <v>25</v>
      </c>
      <c r="E65" s="290" t="s">
        <v>325</v>
      </c>
      <c r="F65" s="523" t="s">
        <v>326</v>
      </c>
      <c r="G65" s="523"/>
      <c r="H65" s="291"/>
      <c r="I65" s="291"/>
      <c r="J65" s="291"/>
      <c r="K65" s="291"/>
      <c r="L65" s="291"/>
      <c r="M65" s="291"/>
      <c r="N65" s="291"/>
      <c r="O65" s="291"/>
      <c r="P65" s="291"/>
      <c r="Q65" s="291"/>
      <c r="R65" s="291"/>
      <c r="S65" s="291"/>
      <c r="T65" s="292"/>
      <c r="U65" s="292"/>
      <c r="V65" s="293"/>
      <c r="W65" s="294"/>
      <c r="X65" s="330"/>
      <c r="Y65" s="330"/>
      <c r="Z65" s="320"/>
      <c r="AA65" s="331"/>
      <c r="AB65" s="323"/>
      <c r="AC65" s="440"/>
      <c r="AD65" s="323"/>
      <c r="AG65" s="295"/>
    </row>
    <row r="66" spans="1:33" s="284" customFormat="1" ht="16.5" x14ac:dyDescent="0.2">
      <c r="A66" s="515" t="s">
        <v>358</v>
      </c>
      <c r="B66" s="516"/>
      <c r="C66" s="296" t="s">
        <v>78</v>
      </c>
      <c r="D66" s="290" t="s">
        <v>22</v>
      </c>
      <c r="E66" s="290" t="s">
        <v>22</v>
      </c>
      <c r="F66" s="524">
        <f>AD50+AD51+AG50+AG51</f>
        <v>0</v>
      </c>
      <c r="G66" s="525"/>
      <c r="H66" s="291"/>
      <c r="I66" s="291"/>
      <c r="J66" s="291"/>
      <c r="K66" s="291"/>
      <c r="L66" s="291"/>
      <c r="M66" s="291"/>
      <c r="N66" s="291"/>
      <c r="O66" s="291"/>
      <c r="P66" s="291"/>
      <c r="Q66" s="291"/>
      <c r="R66" s="291"/>
      <c r="S66" s="291"/>
      <c r="T66" s="292"/>
      <c r="U66" s="292"/>
      <c r="V66" s="293"/>
      <c r="W66" s="294"/>
      <c r="X66" s="330"/>
      <c r="Y66" s="330"/>
      <c r="Z66" s="320"/>
      <c r="AA66" s="331"/>
      <c r="AB66" s="323"/>
      <c r="AC66" s="440"/>
      <c r="AD66" s="323"/>
      <c r="AG66" s="295"/>
    </row>
    <row r="67" spans="1:33" s="284" customFormat="1" ht="13.5" x14ac:dyDescent="0.2">
      <c r="A67" s="371"/>
      <c r="B67" s="371"/>
      <c r="C67" s="372"/>
      <c r="D67" s="373"/>
      <c r="E67" s="373"/>
      <c r="F67" s="374"/>
      <c r="G67" s="374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2"/>
      <c r="U67" s="292"/>
      <c r="V67" s="293"/>
      <c r="W67" s="294"/>
      <c r="X67" s="330"/>
      <c r="Y67" s="330"/>
      <c r="Z67" s="320"/>
      <c r="AA67" s="331"/>
      <c r="AB67" s="323"/>
      <c r="AC67" s="440"/>
      <c r="AD67" s="323"/>
      <c r="AG67" s="295"/>
    </row>
    <row r="68" spans="1:33" s="284" customFormat="1" ht="44.25" customHeight="1" x14ac:dyDescent="0.2">
      <c r="A68" s="305" t="s">
        <v>328</v>
      </c>
      <c r="B68" s="513" t="s">
        <v>329</v>
      </c>
      <c r="C68" s="513"/>
      <c r="D68" s="513"/>
      <c r="E68" s="513"/>
      <c r="F68" s="513"/>
      <c r="G68" s="513"/>
      <c r="H68" s="513"/>
      <c r="I68" s="513"/>
      <c r="J68" s="513"/>
      <c r="K68" s="513"/>
      <c r="L68" s="513"/>
      <c r="M68" s="513"/>
      <c r="N68" s="513"/>
      <c r="O68" s="513"/>
      <c r="P68" s="513"/>
      <c r="Q68" s="513"/>
      <c r="R68" s="513"/>
      <c r="S68" s="513"/>
      <c r="T68" s="513"/>
      <c r="U68" s="513"/>
      <c r="V68" s="513"/>
      <c r="W68" s="513"/>
      <c r="X68" s="513"/>
      <c r="Y68" s="513"/>
      <c r="Z68" s="513"/>
      <c r="AA68" s="513"/>
      <c r="AB68" s="513"/>
      <c r="AC68" s="513"/>
      <c r="AD68" s="513"/>
      <c r="AG68" s="295"/>
    </row>
    <row r="69" spans="1:33" ht="15" x14ac:dyDescent="0.25">
      <c r="A69" s="366"/>
      <c r="B69" s="375" t="s">
        <v>365</v>
      </c>
    </row>
  </sheetData>
  <mergeCells count="261">
    <mergeCell ref="B68:AD68"/>
    <mergeCell ref="A65:B65"/>
    <mergeCell ref="F65:G65"/>
    <mergeCell ref="A66:B66"/>
    <mergeCell ref="F66:G66"/>
    <mergeCell ref="A60:B60"/>
    <mergeCell ref="F60:G60"/>
    <mergeCell ref="A61:B61"/>
    <mergeCell ref="F61:G61"/>
    <mergeCell ref="A62:B62"/>
    <mergeCell ref="F62:G62"/>
    <mergeCell ref="A56:B56"/>
    <mergeCell ref="F56:G56"/>
    <mergeCell ref="A57:B57"/>
    <mergeCell ref="F57:G57"/>
    <mergeCell ref="A58:B58"/>
    <mergeCell ref="F58:G58"/>
    <mergeCell ref="AG48:AG49"/>
    <mergeCell ref="AH48:AH49"/>
    <mergeCell ref="A55:B55"/>
    <mergeCell ref="F55:G55"/>
    <mergeCell ref="T48:T49"/>
    <mergeCell ref="U48:U49"/>
    <mergeCell ref="V48:V49"/>
    <mergeCell ref="W48:W49"/>
    <mergeCell ref="AE48:AE49"/>
    <mergeCell ref="AF48:AF49"/>
    <mergeCell ref="N48:N49"/>
    <mergeCell ref="O48:O49"/>
    <mergeCell ref="P48:P49"/>
    <mergeCell ref="Q48:Q49"/>
    <mergeCell ref="R48:R49"/>
    <mergeCell ref="S48:S49"/>
    <mergeCell ref="H48:H49"/>
    <mergeCell ref="I48:I49"/>
    <mergeCell ref="J48:J49"/>
    <mergeCell ref="K48:K49"/>
    <mergeCell ref="L48:L49"/>
    <mergeCell ref="M48:M49"/>
    <mergeCell ref="AF42:AF43"/>
    <mergeCell ref="AG42:AG43"/>
    <mergeCell ref="AH42:AH43"/>
    <mergeCell ref="A48:A49"/>
    <mergeCell ref="B48:B49"/>
    <mergeCell ref="C48:C49"/>
    <mergeCell ref="D48:D49"/>
    <mergeCell ref="E48:E49"/>
    <mergeCell ref="F48:F49"/>
    <mergeCell ref="G48:G49"/>
    <mergeCell ref="S42:S43"/>
    <mergeCell ref="T42:T43"/>
    <mergeCell ref="U42:U43"/>
    <mergeCell ref="V42:V43"/>
    <mergeCell ref="W42:W43"/>
    <mergeCell ref="AE42:AE43"/>
    <mergeCell ref="M42:M43"/>
    <mergeCell ref="N42:N43"/>
    <mergeCell ref="O42:O43"/>
    <mergeCell ref="P42:P43"/>
    <mergeCell ref="Q42:Q43"/>
    <mergeCell ref="R42:R43"/>
    <mergeCell ref="G42:G43"/>
    <mergeCell ref="H42:H43"/>
    <mergeCell ref="I42:I43"/>
    <mergeCell ref="J42:J43"/>
    <mergeCell ref="K42:K43"/>
    <mergeCell ref="L42:L43"/>
    <mergeCell ref="A42:A43"/>
    <mergeCell ref="B42:B43"/>
    <mergeCell ref="C42:C43"/>
    <mergeCell ref="D42:D43"/>
    <mergeCell ref="E42:E43"/>
    <mergeCell ref="F42:F43"/>
    <mergeCell ref="V40:V41"/>
    <mergeCell ref="W40:W41"/>
    <mergeCell ref="AE40:AE41"/>
    <mergeCell ref="AF40:AF41"/>
    <mergeCell ref="AG40:AG41"/>
    <mergeCell ref="AH40:AH41"/>
    <mergeCell ref="P40:P41"/>
    <mergeCell ref="Q40:Q41"/>
    <mergeCell ref="R40:R41"/>
    <mergeCell ref="S40:S41"/>
    <mergeCell ref="T40:T41"/>
    <mergeCell ref="U40:U41"/>
    <mergeCell ref="J40:J41"/>
    <mergeCell ref="K40:K41"/>
    <mergeCell ref="L40:L41"/>
    <mergeCell ref="M40:M41"/>
    <mergeCell ref="N40:N41"/>
    <mergeCell ref="O40:O41"/>
    <mergeCell ref="AH36:AH37"/>
    <mergeCell ref="A40:A41"/>
    <mergeCell ref="B40:B41"/>
    <mergeCell ref="C40:C41"/>
    <mergeCell ref="D40:D41"/>
    <mergeCell ref="E40:E41"/>
    <mergeCell ref="F40:F41"/>
    <mergeCell ref="G40:G41"/>
    <mergeCell ref="H40:H41"/>
    <mergeCell ref="I40:I41"/>
    <mergeCell ref="T36:T37"/>
    <mergeCell ref="U36:U37"/>
    <mergeCell ref="V36:V37"/>
    <mergeCell ref="W36:W37"/>
    <mergeCell ref="AE36:AE37"/>
    <mergeCell ref="AF36:AF37"/>
    <mergeCell ref="N36:N37"/>
    <mergeCell ref="O36:O37"/>
    <mergeCell ref="P36:P37"/>
    <mergeCell ref="Q36:Q37"/>
    <mergeCell ref="R36:R37"/>
    <mergeCell ref="S36:S37"/>
    <mergeCell ref="H36:H37"/>
    <mergeCell ref="I36:I37"/>
    <mergeCell ref="J36:J37"/>
    <mergeCell ref="K36:K37"/>
    <mergeCell ref="L36:L37"/>
    <mergeCell ref="M36:M37"/>
    <mergeCell ref="AF34:AF35"/>
    <mergeCell ref="AG34:AG35"/>
    <mergeCell ref="AH34:AH35"/>
    <mergeCell ref="A36:A37"/>
    <mergeCell ref="B36:B37"/>
    <mergeCell ref="C36:C37"/>
    <mergeCell ref="D36:D37"/>
    <mergeCell ref="E36:E37"/>
    <mergeCell ref="F36:F37"/>
    <mergeCell ref="G36:G37"/>
    <mergeCell ref="S34:S35"/>
    <mergeCell ref="T34:T35"/>
    <mergeCell ref="U34:U35"/>
    <mergeCell ref="V34:V35"/>
    <mergeCell ref="W34:W35"/>
    <mergeCell ref="AE34:AE35"/>
    <mergeCell ref="M34:M35"/>
    <mergeCell ref="N34:N35"/>
    <mergeCell ref="O34:O35"/>
    <mergeCell ref="P34:P35"/>
    <mergeCell ref="Q34:Q35"/>
    <mergeCell ref="R34:R35"/>
    <mergeCell ref="G34:G35"/>
    <mergeCell ref="H34:H35"/>
    <mergeCell ref="I34:I35"/>
    <mergeCell ref="J34:J35"/>
    <mergeCell ref="K34:K35"/>
    <mergeCell ref="L34:L35"/>
    <mergeCell ref="A34:A35"/>
    <mergeCell ref="B34:B35"/>
    <mergeCell ref="C34:C35"/>
    <mergeCell ref="D34:D35"/>
    <mergeCell ref="E34:E35"/>
    <mergeCell ref="F34:F35"/>
    <mergeCell ref="V32:V33"/>
    <mergeCell ref="W32:W33"/>
    <mergeCell ref="AE32:AE33"/>
    <mergeCell ref="AF32:AF33"/>
    <mergeCell ref="AG32:AG33"/>
    <mergeCell ref="AH32:AH33"/>
    <mergeCell ref="P32:P33"/>
    <mergeCell ref="Q32:Q33"/>
    <mergeCell ref="R32:R33"/>
    <mergeCell ref="S32:S33"/>
    <mergeCell ref="T32:T33"/>
    <mergeCell ref="U32:U33"/>
    <mergeCell ref="J32:J33"/>
    <mergeCell ref="K32:K33"/>
    <mergeCell ref="L32:L33"/>
    <mergeCell ref="M32:M33"/>
    <mergeCell ref="N32:N33"/>
    <mergeCell ref="O32:O33"/>
    <mergeCell ref="AH29:AH30"/>
    <mergeCell ref="A32:A33"/>
    <mergeCell ref="B32:B33"/>
    <mergeCell ref="C32:C33"/>
    <mergeCell ref="D32:D33"/>
    <mergeCell ref="E32:E33"/>
    <mergeCell ref="F32:F33"/>
    <mergeCell ref="G32:G33"/>
    <mergeCell ref="H32:H33"/>
    <mergeCell ref="I32:I33"/>
    <mergeCell ref="U29:U30"/>
    <mergeCell ref="V29:V30"/>
    <mergeCell ref="W29:W30"/>
    <mergeCell ref="AE29:AE30"/>
    <mergeCell ref="AF29:AF30"/>
    <mergeCell ref="AG29:AG30"/>
    <mergeCell ref="O29:O30"/>
    <mergeCell ref="P29:P30"/>
    <mergeCell ref="Q29:Q30"/>
    <mergeCell ref="R29:R30"/>
    <mergeCell ref="S29:S30"/>
    <mergeCell ref="T29:T30"/>
    <mergeCell ref="I29:I30"/>
    <mergeCell ref="J29:J30"/>
    <mergeCell ref="K29:K30"/>
    <mergeCell ref="L29:L30"/>
    <mergeCell ref="M29:M30"/>
    <mergeCell ref="N29:N30"/>
    <mergeCell ref="AG23:AG24"/>
    <mergeCell ref="AH23:AH24"/>
    <mergeCell ref="A29:A30"/>
    <mergeCell ref="B29:B30"/>
    <mergeCell ref="C29:C30"/>
    <mergeCell ref="D29:D30"/>
    <mergeCell ref="E29:E30"/>
    <mergeCell ref="F29:F30"/>
    <mergeCell ref="G29:G30"/>
    <mergeCell ref="H29:H30"/>
    <mergeCell ref="T23:T24"/>
    <mergeCell ref="U23:U24"/>
    <mergeCell ref="V23:V24"/>
    <mergeCell ref="W23:W24"/>
    <mergeCell ref="AE23:AE24"/>
    <mergeCell ref="AF23:AF24"/>
    <mergeCell ref="N23:N24"/>
    <mergeCell ref="O23:O24"/>
    <mergeCell ref="P23:P24"/>
    <mergeCell ref="Q23:Q24"/>
    <mergeCell ref="R23:R24"/>
    <mergeCell ref="S23:S24"/>
    <mergeCell ref="H23:H24"/>
    <mergeCell ref="I23:I24"/>
    <mergeCell ref="J23:J24"/>
    <mergeCell ref="K23:K24"/>
    <mergeCell ref="L23:L24"/>
    <mergeCell ref="M23:M24"/>
    <mergeCell ref="AF20:AF21"/>
    <mergeCell ref="AG20:AG21"/>
    <mergeCell ref="AH20:AH21"/>
    <mergeCell ref="A23:A24"/>
    <mergeCell ref="B23:B24"/>
    <mergeCell ref="C23:C24"/>
    <mergeCell ref="D23:D24"/>
    <mergeCell ref="E23:E24"/>
    <mergeCell ref="F23:F24"/>
    <mergeCell ref="G23:G24"/>
    <mergeCell ref="S20:S21"/>
    <mergeCell ref="T20:T21"/>
    <mergeCell ref="U20:U21"/>
    <mergeCell ref="V20:V21"/>
    <mergeCell ref="W20:W21"/>
    <mergeCell ref="AE20:AE21"/>
    <mergeCell ref="M20:M21"/>
    <mergeCell ref="N20:N21"/>
    <mergeCell ref="O20:O21"/>
    <mergeCell ref="P20:P21"/>
    <mergeCell ref="Q20:Q21"/>
    <mergeCell ref="R20:R21"/>
    <mergeCell ref="G20:G21"/>
    <mergeCell ref="H20:H21"/>
    <mergeCell ref="I20:I21"/>
    <mergeCell ref="J20:J21"/>
    <mergeCell ref="K20:K21"/>
    <mergeCell ref="L20:L21"/>
    <mergeCell ref="A20:A21"/>
    <mergeCell ref="B20:B21"/>
    <mergeCell ref="C20:C21"/>
    <mergeCell ref="D20:D21"/>
    <mergeCell ref="E20:E21"/>
    <mergeCell ref="F20:F21"/>
  </mergeCells>
  <pageMargins left="0.23622047244094491" right="0.23622047244094491" top="0.74803149606299213" bottom="0.74803149606299213" header="0.31496062992125984" footer="0.31496062992125984"/>
  <pageSetup paperSize="9" scale="43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62E820-1823-4D74-A59E-6F3A57248B73}">
  <sheetPr>
    <pageSetUpPr fitToPage="1"/>
  </sheetPr>
  <dimension ref="A1:AH134"/>
  <sheetViews>
    <sheetView view="pageBreakPreview" zoomScale="80" zoomScaleNormal="70" zoomScaleSheetLayoutView="80" workbookViewId="0">
      <pane xSplit="23" ySplit="2" topLeftCell="X111" activePane="bottomRight" state="frozen"/>
      <selection pane="topRight" activeCell="X1" sqref="X1"/>
      <selection pane="bottomLeft" activeCell="A3" sqref="A3"/>
      <selection pane="bottomRight" activeCell="Q141" sqref="Q141"/>
    </sheetView>
  </sheetViews>
  <sheetFormatPr defaultRowHeight="13.5" x14ac:dyDescent="0.2"/>
  <cols>
    <col min="1" max="1" width="16.140625" style="287" customWidth="1"/>
    <col min="2" max="2" width="12.42578125" style="288" customWidth="1"/>
    <col min="3" max="3" width="5.85546875" style="284" customWidth="1"/>
    <col min="4" max="4" width="14" style="288" customWidth="1"/>
    <col min="5" max="12" width="7.28515625" style="284" customWidth="1"/>
    <col min="13" max="13" width="6.42578125" style="284" customWidth="1"/>
    <col min="14" max="18" width="7.85546875" style="284" customWidth="1"/>
    <col min="19" max="19" width="6.5703125" style="284" customWidth="1"/>
    <col min="20" max="20" width="7.28515625" style="284" customWidth="1"/>
    <col min="21" max="21" width="6.42578125" style="284" customWidth="1"/>
    <col min="22" max="22" width="27.5703125" style="288" customWidth="1"/>
    <col min="23" max="23" width="7.42578125" style="289" customWidth="1"/>
    <col min="24" max="24" width="20.7109375" style="329" customWidth="1"/>
    <col min="25" max="25" width="6.42578125" style="319" customWidth="1"/>
    <col min="26" max="26" width="10.140625" style="319" customWidth="1"/>
    <col min="27" max="27" width="10.5703125" style="329" customWidth="1"/>
    <col min="28" max="28" width="11.85546875" style="324" customWidth="1"/>
    <col min="29" max="29" width="13.28515625" style="448" customWidth="1"/>
    <col min="30" max="30" width="12.140625" style="324" customWidth="1"/>
    <col min="31" max="32" width="9.140625" style="284"/>
    <col min="33" max="33" width="9.5703125" style="295" bestFit="1" customWidth="1"/>
    <col min="34" max="254" width="9.140625" style="284"/>
    <col min="255" max="256" width="22" style="284" customWidth="1"/>
    <col min="257" max="257" width="12.42578125" style="284" customWidth="1"/>
    <col min="258" max="258" width="17.28515625" style="284" customWidth="1"/>
    <col min="259" max="260" width="9.140625" style="284"/>
    <col min="261" max="261" width="14" style="284" customWidth="1"/>
    <col min="262" max="278" width="9.140625" style="284"/>
    <col min="279" max="279" width="27.5703125" style="284" customWidth="1"/>
    <col min="280" max="280" width="5.85546875" style="284" customWidth="1"/>
    <col min="281" max="281" width="20.7109375" style="284" customWidth="1"/>
    <col min="282" max="284" width="9.140625" style="284"/>
    <col min="285" max="285" width="10.5703125" style="284" customWidth="1"/>
    <col min="286" max="286" width="15.5703125" style="284" customWidth="1"/>
    <col min="287" max="288" width="9.140625" style="284"/>
    <col min="289" max="289" width="9.5703125" style="284" bestFit="1" customWidth="1"/>
    <col min="290" max="510" width="9.140625" style="284"/>
    <col min="511" max="512" width="22" style="284" customWidth="1"/>
    <col min="513" max="513" width="12.42578125" style="284" customWidth="1"/>
    <col min="514" max="514" width="17.28515625" style="284" customWidth="1"/>
    <col min="515" max="516" width="9.140625" style="284"/>
    <col min="517" max="517" width="14" style="284" customWidth="1"/>
    <col min="518" max="534" width="9.140625" style="284"/>
    <col min="535" max="535" width="27.5703125" style="284" customWidth="1"/>
    <col min="536" max="536" width="5.85546875" style="284" customWidth="1"/>
    <col min="537" max="537" width="20.7109375" style="284" customWidth="1"/>
    <col min="538" max="540" width="9.140625" style="284"/>
    <col min="541" max="541" width="10.5703125" style="284" customWidth="1"/>
    <col min="542" max="542" width="15.5703125" style="284" customWidth="1"/>
    <col min="543" max="544" width="9.140625" style="284"/>
    <col min="545" max="545" width="9.5703125" style="284" bestFit="1" customWidth="1"/>
    <col min="546" max="766" width="9.140625" style="284"/>
    <col min="767" max="768" width="22" style="284" customWidth="1"/>
    <col min="769" max="769" width="12.42578125" style="284" customWidth="1"/>
    <col min="770" max="770" width="17.28515625" style="284" customWidth="1"/>
    <col min="771" max="772" width="9.140625" style="284"/>
    <col min="773" max="773" width="14" style="284" customWidth="1"/>
    <col min="774" max="790" width="9.140625" style="284"/>
    <col min="791" max="791" width="27.5703125" style="284" customWidth="1"/>
    <col min="792" max="792" width="5.85546875" style="284" customWidth="1"/>
    <col min="793" max="793" width="20.7109375" style="284" customWidth="1"/>
    <col min="794" max="796" width="9.140625" style="284"/>
    <col min="797" max="797" width="10.5703125" style="284" customWidth="1"/>
    <col min="798" max="798" width="15.5703125" style="284" customWidth="1"/>
    <col min="799" max="800" width="9.140625" style="284"/>
    <col min="801" max="801" width="9.5703125" style="284" bestFit="1" customWidth="1"/>
    <col min="802" max="1022" width="9.140625" style="284"/>
    <col min="1023" max="1024" width="22" style="284" customWidth="1"/>
    <col min="1025" max="1025" width="12.42578125" style="284" customWidth="1"/>
    <col min="1026" max="1026" width="17.28515625" style="284" customWidth="1"/>
    <col min="1027" max="1028" width="9.140625" style="284"/>
    <col min="1029" max="1029" width="14" style="284" customWidth="1"/>
    <col min="1030" max="1046" width="9.140625" style="284"/>
    <col min="1047" max="1047" width="27.5703125" style="284" customWidth="1"/>
    <col min="1048" max="1048" width="5.85546875" style="284" customWidth="1"/>
    <col min="1049" max="1049" width="20.7109375" style="284" customWidth="1"/>
    <col min="1050" max="1052" width="9.140625" style="284"/>
    <col min="1053" max="1053" width="10.5703125" style="284" customWidth="1"/>
    <col min="1054" max="1054" width="15.5703125" style="284" customWidth="1"/>
    <col min="1055" max="1056" width="9.140625" style="284"/>
    <col min="1057" max="1057" width="9.5703125" style="284" bestFit="1" customWidth="1"/>
    <col min="1058" max="1278" width="9.140625" style="284"/>
    <col min="1279" max="1280" width="22" style="284" customWidth="1"/>
    <col min="1281" max="1281" width="12.42578125" style="284" customWidth="1"/>
    <col min="1282" max="1282" width="17.28515625" style="284" customWidth="1"/>
    <col min="1283" max="1284" width="9.140625" style="284"/>
    <col min="1285" max="1285" width="14" style="284" customWidth="1"/>
    <col min="1286" max="1302" width="9.140625" style="284"/>
    <col min="1303" max="1303" width="27.5703125" style="284" customWidth="1"/>
    <col min="1304" max="1304" width="5.85546875" style="284" customWidth="1"/>
    <col min="1305" max="1305" width="20.7109375" style="284" customWidth="1"/>
    <col min="1306" max="1308" width="9.140625" style="284"/>
    <col min="1309" max="1309" width="10.5703125" style="284" customWidth="1"/>
    <col min="1310" max="1310" width="15.5703125" style="284" customWidth="1"/>
    <col min="1311" max="1312" width="9.140625" style="284"/>
    <col min="1313" max="1313" width="9.5703125" style="284" bestFit="1" customWidth="1"/>
    <col min="1314" max="1534" width="9.140625" style="284"/>
    <col min="1535" max="1536" width="22" style="284" customWidth="1"/>
    <col min="1537" max="1537" width="12.42578125" style="284" customWidth="1"/>
    <col min="1538" max="1538" width="17.28515625" style="284" customWidth="1"/>
    <col min="1539" max="1540" width="9.140625" style="284"/>
    <col min="1541" max="1541" width="14" style="284" customWidth="1"/>
    <col min="1542" max="1558" width="9.140625" style="284"/>
    <col min="1559" max="1559" width="27.5703125" style="284" customWidth="1"/>
    <col min="1560" max="1560" width="5.85546875" style="284" customWidth="1"/>
    <col min="1561" max="1561" width="20.7109375" style="284" customWidth="1"/>
    <col min="1562" max="1564" width="9.140625" style="284"/>
    <col min="1565" max="1565" width="10.5703125" style="284" customWidth="1"/>
    <col min="1566" max="1566" width="15.5703125" style="284" customWidth="1"/>
    <col min="1567" max="1568" width="9.140625" style="284"/>
    <col min="1569" max="1569" width="9.5703125" style="284" bestFit="1" customWidth="1"/>
    <col min="1570" max="1790" width="9.140625" style="284"/>
    <col min="1791" max="1792" width="22" style="284" customWidth="1"/>
    <col min="1793" max="1793" width="12.42578125" style="284" customWidth="1"/>
    <col min="1794" max="1794" width="17.28515625" style="284" customWidth="1"/>
    <col min="1795" max="1796" width="9.140625" style="284"/>
    <col min="1797" max="1797" width="14" style="284" customWidth="1"/>
    <col min="1798" max="1814" width="9.140625" style="284"/>
    <col min="1815" max="1815" width="27.5703125" style="284" customWidth="1"/>
    <col min="1816" max="1816" width="5.85546875" style="284" customWidth="1"/>
    <col min="1817" max="1817" width="20.7109375" style="284" customWidth="1"/>
    <col min="1818" max="1820" width="9.140625" style="284"/>
    <col min="1821" max="1821" width="10.5703125" style="284" customWidth="1"/>
    <col min="1822" max="1822" width="15.5703125" style="284" customWidth="1"/>
    <col min="1823" max="1824" width="9.140625" style="284"/>
    <col min="1825" max="1825" width="9.5703125" style="284" bestFit="1" customWidth="1"/>
    <col min="1826" max="2046" width="9.140625" style="284"/>
    <col min="2047" max="2048" width="22" style="284" customWidth="1"/>
    <col min="2049" max="2049" width="12.42578125" style="284" customWidth="1"/>
    <col min="2050" max="2050" width="17.28515625" style="284" customWidth="1"/>
    <col min="2051" max="2052" width="9.140625" style="284"/>
    <col min="2053" max="2053" width="14" style="284" customWidth="1"/>
    <col min="2054" max="2070" width="9.140625" style="284"/>
    <col min="2071" max="2071" width="27.5703125" style="284" customWidth="1"/>
    <col min="2072" max="2072" width="5.85546875" style="284" customWidth="1"/>
    <col min="2073" max="2073" width="20.7109375" style="284" customWidth="1"/>
    <col min="2074" max="2076" width="9.140625" style="284"/>
    <col min="2077" max="2077" width="10.5703125" style="284" customWidth="1"/>
    <col min="2078" max="2078" width="15.5703125" style="284" customWidth="1"/>
    <col min="2079" max="2080" width="9.140625" style="284"/>
    <col min="2081" max="2081" width="9.5703125" style="284" bestFit="1" customWidth="1"/>
    <col min="2082" max="2302" width="9.140625" style="284"/>
    <col min="2303" max="2304" width="22" style="284" customWidth="1"/>
    <col min="2305" max="2305" width="12.42578125" style="284" customWidth="1"/>
    <col min="2306" max="2306" width="17.28515625" style="284" customWidth="1"/>
    <col min="2307" max="2308" width="9.140625" style="284"/>
    <col min="2309" max="2309" width="14" style="284" customWidth="1"/>
    <col min="2310" max="2326" width="9.140625" style="284"/>
    <col min="2327" max="2327" width="27.5703125" style="284" customWidth="1"/>
    <col min="2328" max="2328" width="5.85546875" style="284" customWidth="1"/>
    <col min="2329" max="2329" width="20.7109375" style="284" customWidth="1"/>
    <col min="2330" max="2332" width="9.140625" style="284"/>
    <col min="2333" max="2333" width="10.5703125" style="284" customWidth="1"/>
    <col min="2334" max="2334" width="15.5703125" style="284" customWidth="1"/>
    <col min="2335" max="2336" width="9.140625" style="284"/>
    <col min="2337" max="2337" width="9.5703125" style="284" bestFit="1" customWidth="1"/>
    <col min="2338" max="2558" width="9.140625" style="284"/>
    <col min="2559" max="2560" width="22" style="284" customWidth="1"/>
    <col min="2561" max="2561" width="12.42578125" style="284" customWidth="1"/>
    <col min="2562" max="2562" width="17.28515625" style="284" customWidth="1"/>
    <col min="2563" max="2564" width="9.140625" style="284"/>
    <col min="2565" max="2565" width="14" style="284" customWidth="1"/>
    <col min="2566" max="2582" width="9.140625" style="284"/>
    <col min="2583" max="2583" width="27.5703125" style="284" customWidth="1"/>
    <col min="2584" max="2584" width="5.85546875" style="284" customWidth="1"/>
    <col min="2585" max="2585" width="20.7109375" style="284" customWidth="1"/>
    <col min="2586" max="2588" width="9.140625" style="284"/>
    <col min="2589" max="2589" width="10.5703125" style="284" customWidth="1"/>
    <col min="2590" max="2590" width="15.5703125" style="284" customWidth="1"/>
    <col min="2591" max="2592" width="9.140625" style="284"/>
    <col min="2593" max="2593" width="9.5703125" style="284" bestFit="1" customWidth="1"/>
    <col min="2594" max="2814" width="9.140625" style="284"/>
    <col min="2815" max="2816" width="22" style="284" customWidth="1"/>
    <col min="2817" max="2817" width="12.42578125" style="284" customWidth="1"/>
    <col min="2818" max="2818" width="17.28515625" style="284" customWidth="1"/>
    <col min="2819" max="2820" width="9.140625" style="284"/>
    <col min="2821" max="2821" width="14" style="284" customWidth="1"/>
    <col min="2822" max="2838" width="9.140625" style="284"/>
    <col min="2839" max="2839" width="27.5703125" style="284" customWidth="1"/>
    <col min="2840" max="2840" width="5.85546875" style="284" customWidth="1"/>
    <col min="2841" max="2841" width="20.7109375" style="284" customWidth="1"/>
    <col min="2842" max="2844" width="9.140625" style="284"/>
    <col min="2845" max="2845" width="10.5703125" style="284" customWidth="1"/>
    <col min="2846" max="2846" width="15.5703125" style="284" customWidth="1"/>
    <col min="2847" max="2848" width="9.140625" style="284"/>
    <col min="2849" max="2849" width="9.5703125" style="284" bestFit="1" customWidth="1"/>
    <col min="2850" max="3070" width="9.140625" style="284"/>
    <col min="3071" max="3072" width="22" style="284" customWidth="1"/>
    <col min="3073" max="3073" width="12.42578125" style="284" customWidth="1"/>
    <col min="3074" max="3074" width="17.28515625" style="284" customWidth="1"/>
    <col min="3075" max="3076" width="9.140625" style="284"/>
    <col min="3077" max="3077" width="14" style="284" customWidth="1"/>
    <col min="3078" max="3094" width="9.140625" style="284"/>
    <col min="3095" max="3095" width="27.5703125" style="284" customWidth="1"/>
    <col min="3096" max="3096" width="5.85546875" style="284" customWidth="1"/>
    <col min="3097" max="3097" width="20.7109375" style="284" customWidth="1"/>
    <col min="3098" max="3100" width="9.140625" style="284"/>
    <col min="3101" max="3101" width="10.5703125" style="284" customWidth="1"/>
    <col min="3102" max="3102" width="15.5703125" style="284" customWidth="1"/>
    <col min="3103" max="3104" width="9.140625" style="284"/>
    <col min="3105" max="3105" width="9.5703125" style="284" bestFit="1" customWidth="1"/>
    <col min="3106" max="3326" width="9.140625" style="284"/>
    <col min="3327" max="3328" width="22" style="284" customWidth="1"/>
    <col min="3329" max="3329" width="12.42578125" style="284" customWidth="1"/>
    <col min="3330" max="3330" width="17.28515625" style="284" customWidth="1"/>
    <col min="3331" max="3332" width="9.140625" style="284"/>
    <col min="3333" max="3333" width="14" style="284" customWidth="1"/>
    <col min="3334" max="3350" width="9.140625" style="284"/>
    <col min="3351" max="3351" width="27.5703125" style="284" customWidth="1"/>
    <col min="3352" max="3352" width="5.85546875" style="284" customWidth="1"/>
    <col min="3353" max="3353" width="20.7109375" style="284" customWidth="1"/>
    <col min="3354" max="3356" width="9.140625" style="284"/>
    <col min="3357" max="3357" width="10.5703125" style="284" customWidth="1"/>
    <col min="3358" max="3358" width="15.5703125" style="284" customWidth="1"/>
    <col min="3359" max="3360" width="9.140625" style="284"/>
    <col min="3361" max="3361" width="9.5703125" style="284" bestFit="1" customWidth="1"/>
    <col min="3362" max="3582" width="9.140625" style="284"/>
    <col min="3583" max="3584" width="22" style="284" customWidth="1"/>
    <col min="3585" max="3585" width="12.42578125" style="284" customWidth="1"/>
    <col min="3586" max="3586" width="17.28515625" style="284" customWidth="1"/>
    <col min="3587" max="3588" width="9.140625" style="284"/>
    <col min="3589" max="3589" width="14" style="284" customWidth="1"/>
    <col min="3590" max="3606" width="9.140625" style="284"/>
    <col min="3607" max="3607" width="27.5703125" style="284" customWidth="1"/>
    <col min="3608" max="3608" width="5.85546875" style="284" customWidth="1"/>
    <col min="3609" max="3609" width="20.7109375" style="284" customWidth="1"/>
    <col min="3610" max="3612" width="9.140625" style="284"/>
    <col min="3613" max="3613" width="10.5703125" style="284" customWidth="1"/>
    <col min="3614" max="3614" width="15.5703125" style="284" customWidth="1"/>
    <col min="3615" max="3616" width="9.140625" style="284"/>
    <col min="3617" max="3617" width="9.5703125" style="284" bestFit="1" customWidth="1"/>
    <col min="3618" max="3838" width="9.140625" style="284"/>
    <col min="3839" max="3840" width="22" style="284" customWidth="1"/>
    <col min="3841" max="3841" width="12.42578125" style="284" customWidth="1"/>
    <col min="3842" max="3842" width="17.28515625" style="284" customWidth="1"/>
    <col min="3843" max="3844" width="9.140625" style="284"/>
    <col min="3845" max="3845" width="14" style="284" customWidth="1"/>
    <col min="3846" max="3862" width="9.140625" style="284"/>
    <col min="3863" max="3863" width="27.5703125" style="284" customWidth="1"/>
    <col min="3864" max="3864" width="5.85546875" style="284" customWidth="1"/>
    <col min="3865" max="3865" width="20.7109375" style="284" customWidth="1"/>
    <col min="3866" max="3868" width="9.140625" style="284"/>
    <col min="3869" max="3869" width="10.5703125" style="284" customWidth="1"/>
    <col min="3870" max="3870" width="15.5703125" style="284" customWidth="1"/>
    <col min="3871" max="3872" width="9.140625" style="284"/>
    <col min="3873" max="3873" width="9.5703125" style="284" bestFit="1" customWidth="1"/>
    <col min="3874" max="4094" width="9.140625" style="284"/>
    <col min="4095" max="4096" width="22" style="284" customWidth="1"/>
    <col min="4097" max="4097" width="12.42578125" style="284" customWidth="1"/>
    <col min="4098" max="4098" width="17.28515625" style="284" customWidth="1"/>
    <col min="4099" max="4100" width="9.140625" style="284"/>
    <col min="4101" max="4101" width="14" style="284" customWidth="1"/>
    <col min="4102" max="4118" width="9.140625" style="284"/>
    <col min="4119" max="4119" width="27.5703125" style="284" customWidth="1"/>
    <col min="4120" max="4120" width="5.85546875" style="284" customWidth="1"/>
    <col min="4121" max="4121" width="20.7109375" style="284" customWidth="1"/>
    <col min="4122" max="4124" width="9.140625" style="284"/>
    <col min="4125" max="4125" width="10.5703125" style="284" customWidth="1"/>
    <col min="4126" max="4126" width="15.5703125" style="284" customWidth="1"/>
    <col min="4127" max="4128" width="9.140625" style="284"/>
    <col min="4129" max="4129" width="9.5703125" style="284" bestFit="1" customWidth="1"/>
    <col min="4130" max="4350" width="9.140625" style="284"/>
    <col min="4351" max="4352" width="22" style="284" customWidth="1"/>
    <col min="4353" max="4353" width="12.42578125" style="284" customWidth="1"/>
    <col min="4354" max="4354" width="17.28515625" style="284" customWidth="1"/>
    <col min="4355" max="4356" width="9.140625" style="284"/>
    <col min="4357" max="4357" width="14" style="284" customWidth="1"/>
    <col min="4358" max="4374" width="9.140625" style="284"/>
    <col min="4375" max="4375" width="27.5703125" style="284" customWidth="1"/>
    <col min="4376" max="4376" width="5.85546875" style="284" customWidth="1"/>
    <col min="4377" max="4377" width="20.7109375" style="284" customWidth="1"/>
    <col min="4378" max="4380" width="9.140625" style="284"/>
    <col min="4381" max="4381" width="10.5703125" style="284" customWidth="1"/>
    <col min="4382" max="4382" width="15.5703125" style="284" customWidth="1"/>
    <col min="4383" max="4384" width="9.140625" style="284"/>
    <col min="4385" max="4385" width="9.5703125" style="284" bestFit="1" customWidth="1"/>
    <col min="4386" max="4606" width="9.140625" style="284"/>
    <col min="4607" max="4608" width="22" style="284" customWidth="1"/>
    <col min="4609" max="4609" width="12.42578125" style="284" customWidth="1"/>
    <col min="4610" max="4610" width="17.28515625" style="284" customWidth="1"/>
    <col min="4611" max="4612" width="9.140625" style="284"/>
    <col min="4613" max="4613" width="14" style="284" customWidth="1"/>
    <col min="4614" max="4630" width="9.140625" style="284"/>
    <col min="4631" max="4631" width="27.5703125" style="284" customWidth="1"/>
    <col min="4632" max="4632" width="5.85546875" style="284" customWidth="1"/>
    <col min="4633" max="4633" width="20.7109375" style="284" customWidth="1"/>
    <col min="4634" max="4636" width="9.140625" style="284"/>
    <col min="4637" max="4637" width="10.5703125" style="284" customWidth="1"/>
    <col min="4638" max="4638" width="15.5703125" style="284" customWidth="1"/>
    <col min="4639" max="4640" width="9.140625" style="284"/>
    <col min="4641" max="4641" width="9.5703125" style="284" bestFit="1" customWidth="1"/>
    <col min="4642" max="4862" width="9.140625" style="284"/>
    <col min="4863" max="4864" width="22" style="284" customWidth="1"/>
    <col min="4865" max="4865" width="12.42578125" style="284" customWidth="1"/>
    <col min="4866" max="4866" width="17.28515625" style="284" customWidth="1"/>
    <col min="4867" max="4868" width="9.140625" style="284"/>
    <col min="4869" max="4869" width="14" style="284" customWidth="1"/>
    <col min="4870" max="4886" width="9.140625" style="284"/>
    <col min="4887" max="4887" width="27.5703125" style="284" customWidth="1"/>
    <col min="4888" max="4888" width="5.85546875" style="284" customWidth="1"/>
    <col min="4889" max="4889" width="20.7109375" style="284" customWidth="1"/>
    <col min="4890" max="4892" width="9.140625" style="284"/>
    <col min="4893" max="4893" width="10.5703125" style="284" customWidth="1"/>
    <col min="4894" max="4894" width="15.5703125" style="284" customWidth="1"/>
    <col min="4895" max="4896" width="9.140625" style="284"/>
    <col min="4897" max="4897" width="9.5703125" style="284" bestFit="1" customWidth="1"/>
    <col min="4898" max="5118" width="9.140625" style="284"/>
    <col min="5119" max="5120" width="22" style="284" customWidth="1"/>
    <col min="5121" max="5121" width="12.42578125" style="284" customWidth="1"/>
    <col min="5122" max="5122" width="17.28515625" style="284" customWidth="1"/>
    <col min="5123" max="5124" width="9.140625" style="284"/>
    <col min="5125" max="5125" width="14" style="284" customWidth="1"/>
    <col min="5126" max="5142" width="9.140625" style="284"/>
    <col min="5143" max="5143" width="27.5703125" style="284" customWidth="1"/>
    <col min="5144" max="5144" width="5.85546875" style="284" customWidth="1"/>
    <col min="5145" max="5145" width="20.7109375" style="284" customWidth="1"/>
    <col min="5146" max="5148" width="9.140625" style="284"/>
    <col min="5149" max="5149" width="10.5703125" style="284" customWidth="1"/>
    <col min="5150" max="5150" width="15.5703125" style="284" customWidth="1"/>
    <col min="5151" max="5152" width="9.140625" style="284"/>
    <col min="5153" max="5153" width="9.5703125" style="284" bestFit="1" customWidth="1"/>
    <col min="5154" max="5374" width="9.140625" style="284"/>
    <col min="5375" max="5376" width="22" style="284" customWidth="1"/>
    <col min="5377" max="5377" width="12.42578125" style="284" customWidth="1"/>
    <col min="5378" max="5378" width="17.28515625" style="284" customWidth="1"/>
    <col min="5379" max="5380" width="9.140625" style="284"/>
    <col min="5381" max="5381" width="14" style="284" customWidth="1"/>
    <col min="5382" max="5398" width="9.140625" style="284"/>
    <col min="5399" max="5399" width="27.5703125" style="284" customWidth="1"/>
    <col min="5400" max="5400" width="5.85546875" style="284" customWidth="1"/>
    <col min="5401" max="5401" width="20.7109375" style="284" customWidth="1"/>
    <col min="5402" max="5404" width="9.140625" style="284"/>
    <col min="5405" max="5405" width="10.5703125" style="284" customWidth="1"/>
    <col min="5406" max="5406" width="15.5703125" style="284" customWidth="1"/>
    <col min="5407" max="5408" width="9.140625" style="284"/>
    <col min="5409" max="5409" width="9.5703125" style="284" bestFit="1" customWidth="1"/>
    <col min="5410" max="5630" width="9.140625" style="284"/>
    <col min="5631" max="5632" width="22" style="284" customWidth="1"/>
    <col min="5633" max="5633" width="12.42578125" style="284" customWidth="1"/>
    <col min="5634" max="5634" width="17.28515625" style="284" customWidth="1"/>
    <col min="5635" max="5636" width="9.140625" style="284"/>
    <col min="5637" max="5637" width="14" style="284" customWidth="1"/>
    <col min="5638" max="5654" width="9.140625" style="284"/>
    <col min="5655" max="5655" width="27.5703125" style="284" customWidth="1"/>
    <col min="5656" max="5656" width="5.85546875" style="284" customWidth="1"/>
    <col min="5657" max="5657" width="20.7109375" style="284" customWidth="1"/>
    <col min="5658" max="5660" width="9.140625" style="284"/>
    <col min="5661" max="5661" width="10.5703125" style="284" customWidth="1"/>
    <col min="5662" max="5662" width="15.5703125" style="284" customWidth="1"/>
    <col min="5663" max="5664" width="9.140625" style="284"/>
    <col min="5665" max="5665" width="9.5703125" style="284" bestFit="1" customWidth="1"/>
    <col min="5666" max="5886" width="9.140625" style="284"/>
    <col min="5887" max="5888" width="22" style="284" customWidth="1"/>
    <col min="5889" max="5889" width="12.42578125" style="284" customWidth="1"/>
    <col min="5890" max="5890" width="17.28515625" style="284" customWidth="1"/>
    <col min="5891" max="5892" width="9.140625" style="284"/>
    <col min="5893" max="5893" width="14" style="284" customWidth="1"/>
    <col min="5894" max="5910" width="9.140625" style="284"/>
    <col min="5911" max="5911" width="27.5703125" style="284" customWidth="1"/>
    <col min="5912" max="5912" width="5.85546875" style="284" customWidth="1"/>
    <col min="5913" max="5913" width="20.7109375" style="284" customWidth="1"/>
    <col min="5914" max="5916" width="9.140625" style="284"/>
    <col min="5917" max="5917" width="10.5703125" style="284" customWidth="1"/>
    <col min="5918" max="5918" width="15.5703125" style="284" customWidth="1"/>
    <col min="5919" max="5920" width="9.140625" style="284"/>
    <col min="5921" max="5921" width="9.5703125" style="284" bestFit="1" customWidth="1"/>
    <col min="5922" max="6142" width="9.140625" style="284"/>
    <col min="6143" max="6144" width="22" style="284" customWidth="1"/>
    <col min="6145" max="6145" width="12.42578125" style="284" customWidth="1"/>
    <col min="6146" max="6146" width="17.28515625" style="284" customWidth="1"/>
    <col min="6147" max="6148" width="9.140625" style="284"/>
    <col min="6149" max="6149" width="14" style="284" customWidth="1"/>
    <col min="6150" max="6166" width="9.140625" style="284"/>
    <col min="6167" max="6167" width="27.5703125" style="284" customWidth="1"/>
    <col min="6168" max="6168" width="5.85546875" style="284" customWidth="1"/>
    <col min="6169" max="6169" width="20.7109375" style="284" customWidth="1"/>
    <col min="6170" max="6172" width="9.140625" style="284"/>
    <col min="6173" max="6173" width="10.5703125" style="284" customWidth="1"/>
    <col min="6174" max="6174" width="15.5703125" style="284" customWidth="1"/>
    <col min="6175" max="6176" width="9.140625" style="284"/>
    <col min="6177" max="6177" width="9.5703125" style="284" bestFit="1" customWidth="1"/>
    <col min="6178" max="6398" width="9.140625" style="284"/>
    <col min="6399" max="6400" width="22" style="284" customWidth="1"/>
    <col min="6401" max="6401" width="12.42578125" style="284" customWidth="1"/>
    <col min="6402" max="6402" width="17.28515625" style="284" customWidth="1"/>
    <col min="6403" max="6404" width="9.140625" style="284"/>
    <col min="6405" max="6405" width="14" style="284" customWidth="1"/>
    <col min="6406" max="6422" width="9.140625" style="284"/>
    <col min="6423" max="6423" width="27.5703125" style="284" customWidth="1"/>
    <col min="6424" max="6424" width="5.85546875" style="284" customWidth="1"/>
    <col min="6425" max="6425" width="20.7109375" style="284" customWidth="1"/>
    <col min="6426" max="6428" width="9.140625" style="284"/>
    <col min="6429" max="6429" width="10.5703125" style="284" customWidth="1"/>
    <col min="6430" max="6430" width="15.5703125" style="284" customWidth="1"/>
    <col min="6431" max="6432" width="9.140625" style="284"/>
    <col min="6433" max="6433" width="9.5703125" style="284" bestFit="1" customWidth="1"/>
    <col min="6434" max="6654" width="9.140625" style="284"/>
    <col min="6655" max="6656" width="22" style="284" customWidth="1"/>
    <col min="6657" max="6657" width="12.42578125" style="284" customWidth="1"/>
    <col min="6658" max="6658" width="17.28515625" style="284" customWidth="1"/>
    <col min="6659" max="6660" width="9.140625" style="284"/>
    <col min="6661" max="6661" width="14" style="284" customWidth="1"/>
    <col min="6662" max="6678" width="9.140625" style="284"/>
    <col min="6679" max="6679" width="27.5703125" style="284" customWidth="1"/>
    <col min="6680" max="6680" width="5.85546875" style="284" customWidth="1"/>
    <col min="6681" max="6681" width="20.7109375" style="284" customWidth="1"/>
    <col min="6682" max="6684" width="9.140625" style="284"/>
    <col min="6685" max="6685" width="10.5703125" style="284" customWidth="1"/>
    <col min="6686" max="6686" width="15.5703125" style="284" customWidth="1"/>
    <col min="6687" max="6688" width="9.140625" style="284"/>
    <col min="6689" max="6689" width="9.5703125" style="284" bestFit="1" customWidth="1"/>
    <col min="6690" max="6910" width="9.140625" style="284"/>
    <col min="6911" max="6912" width="22" style="284" customWidth="1"/>
    <col min="6913" max="6913" width="12.42578125" style="284" customWidth="1"/>
    <col min="6914" max="6914" width="17.28515625" style="284" customWidth="1"/>
    <col min="6915" max="6916" width="9.140625" style="284"/>
    <col min="6917" max="6917" width="14" style="284" customWidth="1"/>
    <col min="6918" max="6934" width="9.140625" style="284"/>
    <col min="6935" max="6935" width="27.5703125" style="284" customWidth="1"/>
    <col min="6936" max="6936" width="5.85546875" style="284" customWidth="1"/>
    <col min="6937" max="6937" width="20.7109375" style="284" customWidth="1"/>
    <col min="6938" max="6940" width="9.140625" style="284"/>
    <col min="6941" max="6941" width="10.5703125" style="284" customWidth="1"/>
    <col min="6942" max="6942" width="15.5703125" style="284" customWidth="1"/>
    <col min="6943" max="6944" width="9.140625" style="284"/>
    <col min="6945" max="6945" width="9.5703125" style="284" bestFit="1" customWidth="1"/>
    <col min="6946" max="7166" width="9.140625" style="284"/>
    <col min="7167" max="7168" width="22" style="284" customWidth="1"/>
    <col min="7169" max="7169" width="12.42578125" style="284" customWidth="1"/>
    <col min="7170" max="7170" width="17.28515625" style="284" customWidth="1"/>
    <col min="7171" max="7172" width="9.140625" style="284"/>
    <col min="7173" max="7173" width="14" style="284" customWidth="1"/>
    <col min="7174" max="7190" width="9.140625" style="284"/>
    <col min="7191" max="7191" width="27.5703125" style="284" customWidth="1"/>
    <col min="7192" max="7192" width="5.85546875" style="284" customWidth="1"/>
    <col min="7193" max="7193" width="20.7109375" style="284" customWidth="1"/>
    <col min="7194" max="7196" width="9.140625" style="284"/>
    <col min="7197" max="7197" width="10.5703125" style="284" customWidth="1"/>
    <col min="7198" max="7198" width="15.5703125" style="284" customWidth="1"/>
    <col min="7199" max="7200" width="9.140625" style="284"/>
    <col min="7201" max="7201" width="9.5703125" style="284" bestFit="1" customWidth="1"/>
    <col min="7202" max="7422" width="9.140625" style="284"/>
    <col min="7423" max="7424" width="22" style="284" customWidth="1"/>
    <col min="7425" max="7425" width="12.42578125" style="284" customWidth="1"/>
    <col min="7426" max="7426" width="17.28515625" style="284" customWidth="1"/>
    <col min="7427" max="7428" width="9.140625" style="284"/>
    <col min="7429" max="7429" width="14" style="284" customWidth="1"/>
    <col min="7430" max="7446" width="9.140625" style="284"/>
    <col min="7447" max="7447" width="27.5703125" style="284" customWidth="1"/>
    <col min="7448" max="7448" width="5.85546875" style="284" customWidth="1"/>
    <col min="7449" max="7449" width="20.7109375" style="284" customWidth="1"/>
    <col min="7450" max="7452" width="9.140625" style="284"/>
    <col min="7453" max="7453" width="10.5703125" style="284" customWidth="1"/>
    <col min="7454" max="7454" width="15.5703125" style="284" customWidth="1"/>
    <col min="7455" max="7456" width="9.140625" style="284"/>
    <col min="7457" max="7457" width="9.5703125" style="284" bestFit="1" customWidth="1"/>
    <col min="7458" max="7678" width="9.140625" style="284"/>
    <col min="7679" max="7680" width="22" style="284" customWidth="1"/>
    <col min="7681" max="7681" width="12.42578125" style="284" customWidth="1"/>
    <col min="7682" max="7682" width="17.28515625" style="284" customWidth="1"/>
    <col min="7683" max="7684" width="9.140625" style="284"/>
    <col min="7685" max="7685" width="14" style="284" customWidth="1"/>
    <col min="7686" max="7702" width="9.140625" style="284"/>
    <col min="7703" max="7703" width="27.5703125" style="284" customWidth="1"/>
    <col min="7704" max="7704" width="5.85546875" style="284" customWidth="1"/>
    <col min="7705" max="7705" width="20.7109375" style="284" customWidth="1"/>
    <col min="7706" max="7708" width="9.140625" style="284"/>
    <col min="7709" max="7709" width="10.5703125" style="284" customWidth="1"/>
    <col min="7710" max="7710" width="15.5703125" style="284" customWidth="1"/>
    <col min="7711" max="7712" width="9.140625" style="284"/>
    <col min="7713" max="7713" width="9.5703125" style="284" bestFit="1" customWidth="1"/>
    <col min="7714" max="7934" width="9.140625" style="284"/>
    <col min="7935" max="7936" width="22" style="284" customWidth="1"/>
    <col min="7937" max="7937" width="12.42578125" style="284" customWidth="1"/>
    <col min="7938" max="7938" width="17.28515625" style="284" customWidth="1"/>
    <col min="7939" max="7940" width="9.140625" style="284"/>
    <col min="7941" max="7941" width="14" style="284" customWidth="1"/>
    <col min="7942" max="7958" width="9.140625" style="284"/>
    <col min="7959" max="7959" width="27.5703125" style="284" customWidth="1"/>
    <col min="7960" max="7960" width="5.85546875" style="284" customWidth="1"/>
    <col min="7961" max="7961" width="20.7109375" style="284" customWidth="1"/>
    <col min="7962" max="7964" width="9.140625" style="284"/>
    <col min="7965" max="7965" width="10.5703125" style="284" customWidth="1"/>
    <col min="7966" max="7966" width="15.5703125" style="284" customWidth="1"/>
    <col min="7967" max="7968" width="9.140625" style="284"/>
    <col min="7969" max="7969" width="9.5703125" style="284" bestFit="1" customWidth="1"/>
    <col min="7970" max="8190" width="9.140625" style="284"/>
    <col min="8191" max="8192" width="22" style="284" customWidth="1"/>
    <col min="8193" max="8193" width="12.42578125" style="284" customWidth="1"/>
    <col min="8194" max="8194" width="17.28515625" style="284" customWidth="1"/>
    <col min="8195" max="8196" width="9.140625" style="284"/>
    <col min="8197" max="8197" width="14" style="284" customWidth="1"/>
    <col min="8198" max="8214" width="9.140625" style="284"/>
    <col min="8215" max="8215" width="27.5703125" style="284" customWidth="1"/>
    <col min="8216" max="8216" width="5.85546875" style="284" customWidth="1"/>
    <col min="8217" max="8217" width="20.7109375" style="284" customWidth="1"/>
    <col min="8218" max="8220" width="9.140625" style="284"/>
    <col min="8221" max="8221" width="10.5703125" style="284" customWidth="1"/>
    <col min="8222" max="8222" width="15.5703125" style="284" customWidth="1"/>
    <col min="8223" max="8224" width="9.140625" style="284"/>
    <col min="8225" max="8225" width="9.5703125" style="284" bestFit="1" customWidth="1"/>
    <col min="8226" max="8446" width="9.140625" style="284"/>
    <col min="8447" max="8448" width="22" style="284" customWidth="1"/>
    <col min="8449" max="8449" width="12.42578125" style="284" customWidth="1"/>
    <col min="8450" max="8450" width="17.28515625" style="284" customWidth="1"/>
    <col min="8451" max="8452" width="9.140625" style="284"/>
    <col min="8453" max="8453" width="14" style="284" customWidth="1"/>
    <col min="8454" max="8470" width="9.140625" style="284"/>
    <col min="8471" max="8471" width="27.5703125" style="284" customWidth="1"/>
    <col min="8472" max="8472" width="5.85546875" style="284" customWidth="1"/>
    <col min="8473" max="8473" width="20.7109375" style="284" customWidth="1"/>
    <col min="8474" max="8476" width="9.140625" style="284"/>
    <col min="8477" max="8477" width="10.5703125" style="284" customWidth="1"/>
    <col min="8478" max="8478" width="15.5703125" style="284" customWidth="1"/>
    <col min="8479" max="8480" width="9.140625" style="284"/>
    <col min="8481" max="8481" width="9.5703125" style="284" bestFit="1" customWidth="1"/>
    <col min="8482" max="8702" width="9.140625" style="284"/>
    <col min="8703" max="8704" width="22" style="284" customWidth="1"/>
    <col min="8705" max="8705" width="12.42578125" style="284" customWidth="1"/>
    <col min="8706" max="8706" width="17.28515625" style="284" customWidth="1"/>
    <col min="8707" max="8708" width="9.140625" style="284"/>
    <col min="8709" max="8709" width="14" style="284" customWidth="1"/>
    <col min="8710" max="8726" width="9.140625" style="284"/>
    <col min="8727" max="8727" width="27.5703125" style="284" customWidth="1"/>
    <col min="8728" max="8728" width="5.85546875" style="284" customWidth="1"/>
    <col min="8729" max="8729" width="20.7109375" style="284" customWidth="1"/>
    <col min="8730" max="8732" width="9.140625" style="284"/>
    <col min="8733" max="8733" width="10.5703125" style="284" customWidth="1"/>
    <col min="8734" max="8734" width="15.5703125" style="284" customWidth="1"/>
    <col min="8735" max="8736" width="9.140625" style="284"/>
    <col min="8737" max="8737" width="9.5703125" style="284" bestFit="1" customWidth="1"/>
    <col min="8738" max="8958" width="9.140625" style="284"/>
    <col min="8959" max="8960" width="22" style="284" customWidth="1"/>
    <col min="8961" max="8961" width="12.42578125" style="284" customWidth="1"/>
    <col min="8962" max="8962" width="17.28515625" style="284" customWidth="1"/>
    <col min="8963" max="8964" width="9.140625" style="284"/>
    <col min="8965" max="8965" width="14" style="284" customWidth="1"/>
    <col min="8966" max="8982" width="9.140625" style="284"/>
    <col min="8983" max="8983" width="27.5703125" style="284" customWidth="1"/>
    <col min="8984" max="8984" width="5.85546875" style="284" customWidth="1"/>
    <col min="8985" max="8985" width="20.7109375" style="284" customWidth="1"/>
    <col min="8986" max="8988" width="9.140625" style="284"/>
    <col min="8989" max="8989" width="10.5703125" style="284" customWidth="1"/>
    <col min="8990" max="8990" width="15.5703125" style="284" customWidth="1"/>
    <col min="8991" max="8992" width="9.140625" style="284"/>
    <col min="8993" max="8993" width="9.5703125" style="284" bestFit="1" customWidth="1"/>
    <col min="8994" max="9214" width="9.140625" style="284"/>
    <col min="9215" max="9216" width="22" style="284" customWidth="1"/>
    <col min="9217" max="9217" width="12.42578125" style="284" customWidth="1"/>
    <col min="9218" max="9218" width="17.28515625" style="284" customWidth="1"/>
    <col min="9219" max="9220" width="9.140625" style="284"/>
    <col min="9221" max="9221" width="14" style="284" customWidth="1"/>
    <col min="9222" max="9238" width="9.140625" style="284"/>
    <col min="9239" max="9239" width="27.5703125" style="284" customWidth="1"/>
    <col min="9240" max="9240" width="5.85546875" style="284" customWidth="1"/>
    <col min="9241" max="9241" width="20.7109375" style="284" customWidth="1"/>
    <col min="9242" max="9244" width="9.140625" style="284"/>
    <col min="9245" max="9245" width="10.5703125" style="284" customWidth="1"/>
    <col min="9246" max="9246" width="15.5703125" style="284" customWidth="1"/>
    <col min="9247" max="9248" width="9.140625" style="284"/>
    <col min="9249" max="9249" width="9.5703125" style="284" bestFit="1" customWidth="1"/>
    <col min="9250" max="9470" width="9.140625" style="284"/>
    <col min="9471" max="9472" width="22" style="284" customWidth="1"/>
    <col min="9473" max="9473" width="12.42578125" style="284" customWidth="1"/>
    <col min="9474" max="9474" width="17.28515625" style="284" customWidth="1"/>
    <col min="9475" max="9476" width="9.140625" style="284"/>
    <col min="9477" max="9477" width="14" style="284" customWidth="1"/>
    <col min="9478" max="9494" width="9.140625" style="284"/>
    <col min="9495" max="9495" width="27.5703125" style="284" customWidth="1"/>
    <col min="9496" max="9496" width="5.85546875" style="284" customWidth="1"/>
    <col min="9497" max="9497" width="20.7109375" style="284" customWidth="1"/>
    <col min="9498" max="9500" width="9.140625" style="284"/>
    <col min="9501" max="9501" width="10.5703125" style="284" customWidth="1"/>
    <col min="9502" max="9502" width="15.5703125" style="284" customWidth="1"/>
    <col min="9503" max="9504" width="9.140625" style="284"/>
    <col min="9505" max="9505" width="9.5703125" style="284" bestFit="1" customWidth="1"/>
    <col min="9506" max="9726" width="9.140625" style="284"/>
    <col min="9727" max="9728" width="22" style="284" customWidth="1"/>
    <col min="9729" max="9729" width="12.42578125" style="284" customWidth="1"/>
    <col min="9730" max="9730" width="17.28515625" style="284" customWidth="1"/>
    <col min="9731" max="9732" width="9.140625" style="284"/>
    <col min="9733" max="9733" width="14" style="284" customWidth="1"/>
    <col min="9734" max="9750" width="9.140625" style="284"/>
    <col min="9751" max="9751" width="27.5703125" style="284" customWidth="1"/>
    <col min="9752" max="9752" width="5.85546875" style="284" customWidth="1"/>
    <col min="9753" max="9753" width="20.7109375" style="284" customWidth="1"/>
    <col min="9754" max="9756" width="9.140625" style="284"/>
    <col min="9757" max="9757" width="10.5703125" style="284" customWidth="1"/>
    <col min="9758" max="9758" width="15.5703125" style="284" customWidth="1"/>
    <col min="9759" max="9760" width="9.140625" style="284"/>
    <col min="9761" max="9761" width="9.5703125" style="284" bestFit="1" customWidth="1"/>
    <col min="9762" max="9982" width="9.140625" style="284"/>
    <col min="9983" max="9984" width="22" style="284" customWidth="1"/>
    <col min="9985" max="9985" width="12.42578125" style="284" customWidth="1"/>
    <col min="9986" max="9986" width="17.28515625" style="284" customWidth="1"/>
    <col min="9987" max="9988" width="9.140625" style="284"/>
    <col min="9989" max="9989" width="14" style="284" customWidth="1"/>
    <col min="9990" max="10006" width="9.140625" style="284"/>
    <col min="10007" max="10007" width="27.5703125" style="284" customWidth="1"/>
    <col min="10008" max="10008" width="5.85546875" style="284" customWidth="1"/>
    <col min="10009" max="10009" width="20.7109375" style="284" customWidth="1"/>
    <col min="10010" max="10012" width="9.140625" style="284"/>
    <col min="10013" max="10013" width="10.5703125" style="284" customWidth="1"/>
    <col min="10014" max="10014" width="15.5703125" style="284" customWidth="1"/>
    <col min="10015" max="10016" width="9.140625" style="284"/>
    <col min="10017" max="10017" width="9.5703125" style="284" bestFit="1" customWidth="1"/>
    <col min="10018" max="10238" width="9.140625" style="284"/>
    <col min="10239" max="10240" width="22" style="284" customWidth="1"/>
    <col min="10241" max="10241" width="12.42578125" style="284" customWidth="1"/>
    <col min="10242" max="10242" width="17.28515625" style="284" customWidth="1"/>
    <col min="10243" max="10244" width="9.140625" style="284"/>
    <col min="10245" max="10245" width="14" style="284" customWidth="1"/>
    <col min="10246" max="10262" width="9.140625" style="284"/>
    <col min="10263" max="10263" width="27.5703125" style="284" customWidth="1"/>
    <col min="10264" max="10264" width="5.85546875" style="284" customWidth="1"/>
    <col min="10265" max="10265" width="20.7109375" style="284" customWidth="1"/>
    <col min="10266" max="10268" width="9.140625" style="284"/>
    <col min="10269" max="10269" width="10.5703125" style="284" customWidth="1"/>
    <col min="10270" max="10270" width="15.5703125" style="284" customWidth="1"/>
    <col min="10271" max="10272" width="9.140625" style="284"/>
    <col min="10273" max="10273" width="9.5703125" style="284" bestFit="1" customWidth="1"/>
    <col min="10274" max="10494" width="9.140625" style="284"/>
    <col min="10495" max="10496" width="22" style="284" customWidth="1"/>
    <col min="10497" max="10497" width="12.42578125" style="284" customWidth="1"/>
    <col min="10498" max="10498" width="17.28515625" style="284" customWidth="1"/>
    <col min="10499" max="10500" width="9.140625" style="284"/>
    <col min="10501" max="10501" width="14" style="284" customWidth="1"/>
    <col min="10502" max="10518" width="9.140625" style="284"/>
    <col min="10519" max="10519" width="27.5703125" style="284" customWidth="1"/>
    <col min="10520" max="10520" width="5.85546875" style="284" customWidth="1"/>
    <col min="10521" max="10521" width="20.7109375" style="284" customWidth="1"/>
    <col min="10522" max="10524" width="9.140625" style="284"/>
    <col min="10525" max="10525" width="10.5703125" style="284" customWidth="1"/>
    <col min="10526" max="10526" width="15.5703125" style="284" customWidth="1"/>
    <col min="10527" max="10528" width="9.140625" style="284"/>
    <col min="10529" max="10529" width="9.5703125" style="284" bestFit="1" customWidth="1"/>
    <col min="10530" max="10750" width="9.140625" style="284"/>
    <col min="10751" max="10752" width="22" style="284" customWidth="1"/>
    <col min="10753" max="10753" width="12.42578125" style="284" customWidth="1"/>
    <col min="10754" max="10754" width="17.28515625" style="284" customWidth="1"/>
    <col min="10755" max="10756" width="9.140625" style="284"/>
    <col min="10757" max="10757" width="14" style="284" customWidth="1"/>
    <col min="10758" max="10774" width="9.140625" style="284"/>
    <col min="10775" max="10775" width="27.5703125" style="284" customWidth="1"/>
    <col min="10776" max="10776" width="5.85546875" style="284" customWidth="1"/>
    <col min="10777" max="10777" width="20.7109375" style="284" customWidth="1"/>
    <col min="10778" max="10780" width="9.140625" style="284"/>
    <col min="10781" max="10781" width="10.5703125" style="284" customWidth="1"/>
    <col min="10782" max="10782" width="15.5703125" style="284" customWidth="1"/>
    <col min="10783" max="10784" width="9.140625" style="284"/>
    <col min="10785" max="10785" width="9.5703125" style="284" bestFit="1" customWidth="1"/>
    <col min="10786" max="11006" width="9.140625" style="284"/>
    <col min="11007" max="11008" width="22" style="284" customWidth="1"/>
    <col min="11009" max="11009" width="12.42578125" style="284" customWidth="1"/>
    <col min="11010" max="11010" width="17.28515625" style="284" customWidth="1"/>
    <col min="11011" max="11012" width="9.140625" style="284"/>
    <col min="11013" max="11013" width="14" style="284" customWidth="1"/>
    <col min="11014" max="11030" width="9.140625" style="284"/>
    <col min="11031" max="11031" width="27.5703125" style="284" customWidth="1"/>
    <col min="11032" max="11032" width="5.85546875" style="284" customWidth="1"/>
    <col min="11033" max="11033" width="20.7109375" style="284" customWidth="1"/>
    <col min="11034" max="11036" width="9.140625" style="284"/>
    <col min="11037" max="11037" width="10.5703125" style="284" customWidth="1"/>
    <col min="11038" max="11038" width="15.5703125" style="284" customWidth="1"/>
    <col min="11039" max="11040" width="9.140625" style="284"/>
    <col min="11041" max="11041" width="9.5703125" style="284" bestFit="1" customWidth="1"/>
    <col min="11042" max="11262" width="9.140625" style="284"/>
    <col min="11263" max="11264" width="22" style="284" customWidth="1"/>
    <col min="11265" max="11265" width="12.42578125" style="284" customWidth="1"/>
    <col min="11266" max="11266" width="17.28515625" style="284" customWidth="1"/>
    <col min="11267" max="11268" width="9.140625" style="284"/>
    <col min="11269" max="11269" width="14" style="284" customWidth="1"/>
    <col min="11270" max="11286" width="9.140625" style="284"/>
    <col min="11287" max="11287" width="27.5703125" style="284" customWidth="1"/>
    <col min="11288" max="11288" width="5.85546875" style="284" customWidth="1"/>
    <col min="11289" max="11289" width="20.7109375" style="284" customWidth="1"/>
    <col min="11290" max="11292" width="9.140625" style="284"/>
    <col min="11293" max="11293" width="10.5703125" style="284" customWidth="1"/>
    <col min="11294" max="11294" width="15.5703125" style="284" customWidth="1"/>
    <col min="11295" max="11296" width="9.140625" style="284"/>
    <col min="11297" max="11297" width="9.5703125" style="284" bestFit="1" customWidth="1"/>
    <col min="11298" max="11518" width="9.140625" style="284"/>
    <col min="11519" max="11520" width="22" style="284" customWidth="1"/>
    <col min="11521" max="11521" width="12.42578125" style="284" customWidth="1"/>
    <col min="11522" max="11522" width="17.28515625" style="284" customWidth="1"/>
    <col min="11523" max="11524" width="9.140625" style="284"/>
    <col min="11525" max="11525" width="14" style="284" customWidth="1"/>
    <col min="11526" max="11542" width="9.140625" style="284"/>
    <col min="11543" max="11543" width="27.5703125" style="284" customWidth="1"/>
    <col min="11544" max="11544" width="5.85546875" style="284" customWidth="1"/>
    <col min="11545" max="11545" width="20.7109375" style="284" customWidth="1"/>
    <col min="11546" max="11548" width="9.140625" style="284"/>
    <col min="11549" max="11549" width="10.5703125" style="284" customWidth="1"/>
    <col min="11550" max="11550" width="15.5703125" style="284" customWidth="1"/>
    <col min="11551" max="11552" width="9.140625" style="284"/>
    <col min="11553" max="11553" width="9.5703125" style="284" bestFit="1" customWidth="1"/>
    <col min="11554" max="11774" width="9.140625" style="284"/>
    <col min="11775" max="11776" width="22" style="284" customWidth="1"/>
    <col min="11777" max="11777" width="12.42578125" style="284" customWidth="1"/>
    <col min="11778" max="11778" width="17.28515625" style="284" customWidth="1"/>
    <col min="11779" max="11780" width="9.140625" style="284"/>
    <col min="11781" max="11781" width="14" style="284" customWidth="1"/>
    <col min="11782" max="11798" width="9.140625" style="284"/>
    <col min="11799" max="11799" width="27.5703125" style="284" customWidth="1"/>
    <col min="11800" max="11800" width="5.85546875" style="284" customWidth="1"/>
    <col min="11801" max="11801" width="20.7109375" style="284" customWidth="1"/>
    <col min="11802" max="11804" width="9.140625" style="284"/>
    <col min="11805" max="11805" width="10.5703125" style="284" customWidth="1"/>
    <col min="11806" max="11806" width="15.5703125" style="284" customWidth="1"/>
    <col min="11807" max="11808" width="9.140625" style="284"/>
    <col min="11809" max="11809" width="9.5703125" style="284" bestFit="1" customWidth="1"/>
    <col min="11810" max="12030" width="9.140625" style="284"/>
    <col min="12031" max="12032" width="22" style="284" customWidth="1"/>
    <col min="12033" max="12033" width="12.42578125" style="284" customWidth="1"/>
    <col min="12034" max="12034" width="17.28515625" style="284" customWidth="1"/>
    <col min="12035" max="12036" width="9.140625" style="284"/>
    <col min="12037" max="12037" width="14" style="284" customWidth="1"/>
    <col min="12038" max="12054" width="9.140625" style="284"/>
    <col min="12055" max="12055" width="27.5703125" style="284" customWidth="1"/>
    <col min="12056" max="12056" width="5.85546875" style="284" customWidth="1"/>
    <col min="12057" max="12057" width="20.7109375" style="284" customWidth="1"/>
    <col min="12058" max="12060" width="9.140625" style="284"/>
    <col min="12061" max="12061" width="10.5703125" style="284" customWidth="1"/>
    <col min="12062" max="12062" width="15.5703125" style="284" customWidth="1"/>
    <col min="12063" max="12064" width="9.140625" style="284"/>
    <col min="12065" max="12065" width="9.5703125" style="284" bestFit="1" customWidth="1"/>
    <col min="12066" max="12286" width="9.140625" style="284"/>
    <col min="12287" max="12288" width="22" style="284" customWidth="1"/>
    <col min="12289" max="12289" width="12.42578125" style="284" customWidth="1"/>
    <col min="12290" max="12290" width="17.28515625" style="284" customWidth="1"/>
    <col min="12291" max="12292" width="9.140625" style="284"/>
    <col min="12293" max="12293" width="14" style="284" customWidth="1"/>
    <col min="12294" max="12310" width="9.140625" style="284"/>
    <col min="12311" max="12311" width="27.5703125" style="284" customWidth="1"/>
    <col min="12312" max="12312" width="5.85546875" style="284" customWidth="1"/>
    <col min="12313" max="12313" width="20.7109375" style="284" customWidth="1"/>
    <col min="12314" max="12316" width="9.140625" style="284"/>
    <col min="12317" max="12317" width="10.5703125" style="284" customWidth="1"/>
    <col min="12318" max="12318" width="15.5703125" style="284" customWidth="1"/>
    <col min="12319" max="12320" width="9.140625" style="284"/>
    <col min="12321" max="12321" width="9.5703125" style="284" bestFit="1" customWidth="1"/>
    <col min="12322" max="12542" width="9.140625" style="284"/>
    <col min="12543" max="12544" width="22" style="284" customWidth="1"/>
    <col min="12545" max="12545" width="12.42578125" style="284" customWidth="1"/>
    <col min="12546" max="12546" width="17.28515625" style="284" customWidth="1"/>
    <col min="12547" max="12548" width="9.140625" style="284"/>
    <col min="12549" max="12549" width="14" style="284" customWidth="1"/>
    <col min="12550" max="12566" width="9.140625" style="284"/>
    <col min="12567" max="12567" width="27.5703125" style="284" customWidth="1"/>
    <col min="12568" max="12568" width="5.85546875" style="284" customWidth="1"/>
    <col min="12569" max="12569" width="20.7109375" style="284" customWidth="1"/>
    <col min="12570" max="12572" width="9.140625" style="284"/>
    <col min="12573" max="12573" width="10.5703125" style="284" customWidth="1"/>
    <col min="12574" max="12574" width="15.5703125" style="284" customWidth="1"/>
    <col min="12575" max="12576" width="9.140625" style="284"/>
    <col min="12577" max="12577" width="9.5703125" style="284" bestFit="1" customWidth="1"/>
    <col min="12578" max="12798" width="9.140625" style="284"/>
    <col min="12799" max="12800" width="22" style="284" customWidth="1"/>
    <col min="12801" max="12801" width="12.42578125" style="284" customWidth="1"/>
    <col min="12802" max="12802" width="17.28515625" style="284" customWidth="1"/>
    <col min="12803" max="12804" width="9.140625" style="284"/>
    <col min="12805" max="12805" width="14" style="284" customWidth="1"/>
    <col min="12806" max="12822" width="9.140625" style="284"/>
    <col min="12823" max="12823" width="27.5703125" style="284" customWidth="1"/>
    <col min="12824" max="12824" width="5.85546875" style="284" customWidth="1"/>
    <col min="12825" max="12825" width="20.7109375" style="284" customWidth="1"/>
    <col min="12826" max="12828" width="9.140625" style="284"/>
    <col min="12829" max="12829" width="10.5703125" style="284" customWidth="1"/>
    <col min="12830" max="12830" width="15.5703125" style="284" customWidth="1"/>
    <col min="12831" max="12832" width="9.140625" style="284"/>
    <col min="12833" max="12833" width="9.5703125" style="284" bestFit="1" customWidth="1"/>
    <col min="12834" max="13054" width="9.140625" style="284"/>
    <col min="13055" max="13056" width="22" style="284" customWidth="1"/>
    <col min="13057" max="13057" width="12.42578125" style="284" customWidth="1"/>
    <col min="13058" max="13058" width="17.28515625" style="284" customWidth="1"/>
    <col min="13059" max="13060" width="9.140625" style="284"/>
    <col min="13061" max="13061" width="14" style="284" customWidth="1"/>
    <col min="13062" max="13078" width="9.140625" style="284"/>
    <col min="13079" max="13079" width="27.5703125" style="284" customWidth="1"/>
    <col min="13080" max="13080" width="5.85546875" style="284" customWidth="1"/>
    <col min="13081" max="13081" width="20.7109375" style="284" customWidth="1"/>
    <col min="13082" max="13084" width="9.140625" style="284"/>
    <col min="13085" max="13085" width="10.5703125" style="284" customWidth="1"/>
    <col min="13086" max="13086" width="15.5703125" style="284" customWidth="1"/>
    <col min="13087" max="13088" width="9.140625" style="284"/>
    <col min="13089" max="13089" width="9.5703125" style="284" bestFit="1" customWidth="1"/>
    <col min="13090" max="13310" width="9.140625" style="284"/>
    <col min="13311" max="13312" width="22" style="284" customWidth="1"/>
    <col min="13313" max="13313" width="12.42578125" style="284" customWidth="1"/>
    <col min="13314" max="13314" width="17.28515625" style="284" customWidth="1"/>
    <col min="13315" max="13316" width="9.140625" style="284"/>
    <col min="13317" max="13317" width="14" style="284" customWidth="1"/>
    <col min="13318" max="13334" width="9.140625" style="284"/>
    <col min="13335" max="13335" width="27.5703125" style="284" customWidth="1"/>
    <col min="13336" max="13336" width="5.85546875" style="284" customWidth="1"/>
    <col min="13337" max="13337" width="20.7109375" style="284" customWidth="1"/>
    <col min="13338" max="13340" width="9.140625" style="284"/>
    <col min="13341" max="13341" width="10.5703125" style="284" customWidth="1"/>
    <col min="13342" max="13342" width="15.5703125" style="284" customWidth="1"/>
    <col min="13343" max="13344" width="9.140625" style="284"/>
    <col min="13345" max="13345" width="9.5703125" style="284" bestFit="1" customWidth="1"/>
    <col min="13346" max="13566" width="9.140625" style="284"/>
    <col min="13567" max="13568" width="22" style="284" customWidth="1"/>
    <col min="13569" max="13569" width="12.42578125" style="284" customWidth="1"/>
    <col min="13570" max="13570" width="17.28515625" style="284" customWidth="1"/>
    <col min="13571" max="13572" width="9.140625" style="284"/>
    <col min="13573" max="13573" width="14" style="284" customWidth="1"/>
    <col min="13574" max="13590" width="9.140625" style="284"/>
    <col min="13591" max="13591" width="27.5703125" style="284" customWidth="1"/>
    <col min="13592" max="13592" width="5.85546875" style="284" customWidth="1"/>
    <col min="13593" max="13593" width="20.7109375" style="284" customWidth="1"/>
    <col min="13594" max="13596" width="9.140625" style="284"/>
    <col min="13597" max="13597" width="10.5703125" style="284" customWidth="1"/>
    <col min="13598" max="13598" width="15.5703125" style="284" customWidth="1"/>
    <col min="13599" max="13600" width="9.140625" style="284"/>
    <col min="13601" max="13601" width="9.5703125" style="284" bestFit="1" customWidth="1"/>
    <col min="13602" max="13822" width="9.140625" style="284"/>
    <col min="13823" max="13824" width="22" style="284" customWidth="1"/>
    <col min="13825" max="13825" width="12.42578125" style="284" customWidth="1"/>
    <col min="13826" max="13826" width="17.28515625" style="284" customWidth="1"/>
    <col min="13827" max="13828" width="9.140625" style="284"/>
    <col min="13829" max="13829" width="14" style="284" customWidth="1"/>
    <col min="13830" max="13846" width="9.140625" style="284"/>
    <col min="13847" max="13847" width="27.5703125" style="284" customWidth="1"/>
    <col min="13848" max="13848" width="5.85546875" style="284" customWidth="1"/>
    <col min="13849" max="13849" width="20.7109375" style="284" customWidth="1"/>
    <col min="13850" max="13852" width="9.140625" style="284"/>
    <col min="13853" max="13853" width="10.5703125" style="284" customWidth="1"/>
    <col min="13854" max="13854" width="15.5703125" style="284" customWidth="1"/>
    <col min="13855" max="13856" width="9.140625" style="284"/>
    <col min="13857" max="13857" width="9.5703125" style="284" bestFit="1" customWidth="1"/>
    <col min="13858" max="14078" width="9.140625" style="284"/>
    <col min="14079" max="14080" width="22" style="284" customWidth="1"/>
    <col min="14081" max="14081" width="12.42578125" style="284" customWidth="1"/>
    <col min="14082" max="14082" width="17.28515625" style="284" customWidth="1"/>
    <col min="14083" max="14084" width="9.140625" style="284"/>
    <col min="14085" max="14085" width="14" style="284" customWidth="1"/>
    <col min="14086" max="14102" width="9.140625" style="284"/>
    <col min="14103" max="14103" width="27.5703125" style="284" customWidth="1"/>
    <col min="14104" max="14104" width="5.85546875" style="284" customWidth="1"/>
    <col min="14105" max="14105" width="20.7109375" style="284" customWidth="1"/>
    <col min="14106" max="14108" width="9.140625" style="284"/>
    <col min="14109" max="14109" width="10.5703125" style="284" customWidth="1"/>
    <col min="14110" max="14110" width="15.5703125" style="284" customWidth="1"/>
    <col min="14111" max="14112" width="9.140625" style="284"/>
    <col min="14113" max="14113" width="9.5703125" style="284" bestFit="1" customWidth="1"/>
    <col min="14114" max="14334" width="9.140625" style="284"/>
    <col min="14335" max="14336" width="22" style="284" customWidth="1"/>
    <col min="14337" max="14337" width="12.42578125" style="284" customWidth="1"/>
    <col min="14338" max="14338" width="17.28515625" style="284" customWidth="1"/>
    <col min="14339" max="14340" width="9.140625" style="284"/>
    <col min="14341" max="14341" width="14" style="284" customWidth="1"/>
    <col min="14342" max="14358" width="9.140625" style="284"/>
    <col min="14359" max="14359" width="27.5703125" style="284" customWidth="1"/>
    <col min="14360" max="14360" width="5.85546875" style="284" customWidth="1"/>
    <col min="14361" max="14361" width="20.7109375" style="284" customWidth="1"/>
    <col min="14362" max="14364" width="9.140625" style="284"/>
    <col min="14365" max="14365" width="10.5703125" style="284" customWidth="1"/>
    <col min="14366" max="14366" width="15.5703125" style="284" customWidth="1"/>
    <col min="14367" max="14368" width="9.140625" style="284"/>
    <col min="14369" max="14369" width="9.5703125" style="284" bestFit="1" customWidth="1"/>
    <col min="14370" max="14590" width="9.140625" style="284"/>
    <col min="14591" max="14592" width="22" style="284" customWidth="1"/>
    <col min="14593" max="14593" width="12.42578125" style="284" customWidth="1"/>
    <col min="14594" max="14594" width="17.28515625" style="284" customWidth="1"/>
    <col min="14595" max="14596" width="9.140625" style="284"/>
    <col min="14597" max="14597" width="14" style="284" customWidth="1"/>
    <col min="14598" max="14614" width="9.140625" style="284"/>
    <col min="14615" max="14615" width="27.5703125" style="284" customWidth="1"/>
    <col min="14616" max="14616" width="5.85546875" style="284" customWidth="1"/>
    <col min="14617" max="14617" width="20.7109375" style="284" customWidth="1"/>
    <col min="14618" max="14620" width="9.140625" style="284"/>
    <col min="14621" max="14621" width="10.5703125" style="284" customWidth="1"/>
    <col min="14622" max="14622" width="15.5703125" style="284" customWidth="1"/>
    <col min="14623" max="14624" width="9.140625" style="284"/>
    <col min="14625" max="14625" width="9.5703125" style="284" bestFit="1" customWidth="1"/>
    <col min="14626" max="14846" width="9.140625" style="284"/>
    <col min="14847" max="14848" width="22" style="284" customWidth="1"/>
    <col min="14849" max="14849" width="12.42578125" style="284" customWidth="1"/>
    <col min="14850" max="14850" width="17.28515625" style="284" customWidth="1"/>
    <col min="14851" max="14852" width="9.140625" style="284"/>
    <col min="14853" max="14853" width="14" style="284" customWidth="1"/>
    <col min="14854" max="14870" width="9.140625" style="284"/>
    <col min="14871" max="14871" width="27.5703125" style="284" customWidth="1"/>
    <col min="14872" max="14872" width="5.85546875" style="284" customWidth="1"/>
    <col min="14873" max="14873" width="20.7109375" style="284" customWidth="1"/>
    <col min="14874" max="14876" width="9.140625" style="284"/>
    <col min="14877" max="14877" width="10.5703125" style="284" customWidth="1"/>
    <col min="14878" max="14878" width="15.5703125" style="284" customWidth="1"/>
    <col min="14879" max="14880" width="9.140625" style="284"/>
    <col min="14881" max="14881" width="9.5703125" style="284" bestFit="1" customWidth="1"/>
    <col min="14882" max="15102" width="9.140625" style="284"/>
    <col min="15103" max="15104" width="22" style="284" customWidth="1"/>
    <col min="15105" max="15105" width="12.42578125" style="284" customWidth="1"/>
    <col min="15106" max="15106" width="17.28515625" style="284" customWidth="1"/>
    <col min="15107" max="15108" width="9.140625" style="284"/>
    <col min="15109" max="15109" width="14" style="284" customWidth="1"/>
    <col min="15110" max="15126" width="9.140625" style="284"/>
    <col min="15127" max="15127" width="27.5703125" style="284" customWidth="1"/>
    <col min="15128" max="15128" width="5.85546875" style="284" customWidth="1"/>
    <col min="15129" max="15129" width="20.7109375" style="284" customWidth="1"/>
    <col min="15130" max="15132" width="9.140625" style="284"/>
    <col min="15133" max="15133" width="10.5703125" style="284" customWidth="1"/>
    <col min="15134" max="15134" width="15.5703125" style="284" customWidth="1"/>
    <col min="15135" max="15136" width="9.140625" style="284"/>
    <col min="15137" max="15137" width="9.5703125" style="284" bestFit="1" customWidth="1"/>
    <col min="15138" max="15358" width="9.140625" style="284"/>
    <col min="15359" max="15360" width="22" style="284" customWidth="1"/>
    <col min="15361" max="15361" width="12.42578125" style="284" customWidth="1"/>
    <col min="15362" max="15362" width="17.28515625" style="284" customWidth="1"/>
    <col min="15363" max="15364" width="9.140625" style="284"/>
    <col min="15365" max="15365" width="14" style="284" customWidth="1"/>
    <col min="15366" max="15382" width="9.140625" style="284"/>
    <col min="15383" max="15383" width="27.5703125" style="284" customWidth="1"/>
    <col min="15384" max="15384" width="5.85546875" style="284" customWidth="1"/>
    <col min="15385" max="15385" width="20.7109375" style="284" customWidth="1"/>
    <col min="15386" max="15388" width="9.140625" style="284"/>
    <col min="15389" max="15389" width="10.5703125" style="284" customWidth="1"/>
    <col min="15390" max="15390" width="15.5703125" style="284" customWidth="1"/>
    <col min="15391" max="15392" width="9.140625" style="284"/>
    <col min="15393" max="15393" width="9.5703125" style="284" bestFit="1" customWidth="1"/>
    <col min="15394" max="15614" width="9.140625" style="284"/>
    <col min="15615" max="15616" width="22" style="284" customWidth="1"/>
    <col min="15617" max="15617" width="12.42578125" style="284" customWidth="1"/>
    <col min="15618" max="15618" width="17.28515625" style="284" customWidth="1"/>
    <col min="15619" max="15620" width="9.140625" style="284"/>
    <col min="15621" max="15621" width="14" style="284" customWidth="1"/>
    <col min="15622" max="15638" width="9.140625" style="284"/>
    <col min="15639" max="15639" width="27.5703125" style="284" customWidth="1"/>
    <col min="15640" max="15640" width="5.85546875" style="284" customWidth="1"/>
    <col min="15641" max="15641" width="20.7109375" style="284" customWidth="1"/>
    <col min="15642" max="15644" width="9.140625" style="284"/>
    <col min="15645" max="15645" width="10.5703125" style="284" customWidth="1"/>
    <col min="15646" max="15646" width="15.5703125" style="284" customWidth="1"/>
    <col min="15647" max="15648" width="9.140625" style="284"/>
    <col min="15649" max="15649" width="9.5703125" style="284" bestFit="1" customWidth="1"/>
    <col min="15650" max="15870" width="9.140625" style="284"/>
    <col min="15871" max="15872" width="22" style="284" customWidth="1"/>
    <col min="15873" max="15873" width="12.42578125" style="284" customWidth="1"/>
    <col min="15874" max="15874" width="17.28515625" style="284" customWidth="1"/>
    <col min="15875" max="15876" width="9.140625" style="284"/>
    <col min="15877" max="15877" width="14" style="284" customWidth="1"/>
    <col min="15878" max="15894" width="9.140625" style="284"/>
    <col min="15895" max="15895" width="27.5703125" style="284" customWidth="1"/>
    <col min="15896" max="15896" width="5.85546875" style="284" customWidth="1"/>
    <col min="15897" max="15897" width="20.7109375" style="284" customWidth="1"/>
    <col min="15898" max="15900" width="9.140625" style="284"/>
    <col min="15901" max="15901" width="10.5703125" style="284" customWidth="1"/>
    <col min="15902" max="15902" width="15.5703125" style="284" customWidth="1"/>
    <col min="15903" max="15904" width="9.140625" style="284"/>
    <col min="15905" max="15905" width="9.5703125" style="284" bestFit="1" customWidth="1"/>
    <col min="15906" max="16126" width="9.140625" style="284"/>
    <col min="16127" max="16128" width="22" style="284" customWidth="1"/>
    <col min="16129" max="16129" width="12.42578125" style="284" customWidth="1"/>
    <col min="16130" max="16130" width="17.28515625" style="284" customWidth="1"/>
    <col min="16131" max="16132" width="9.140625" style="284"/>
    <col min="16133" max="16133" width="14" style="284" customWidth="1"/>
    <col min="16134" max="16150" width="9.140625" style="284"/>
    <col min="16151" max="16151" width="27.5703125" style="284" customWidth="1"/>
    <col min="16152" max="16152" width="5.85546875" style="284" customWidth="1"/>
    <col min="16153" max="16153" width="20.7109375" style="284" customWidth="1"/>
    <col min="16154" max="16156" width="9.140625" style="284"/>
    <col min="16157" max="16157" width="10.5703125" style="284" customWidth="1"/>
    <col min="16158" max="16158" width="15.5703125" style="284" customWidth="1"/>
    <col min="16159" max="16160" width="9.140625" style="284"/>
    <col min="16161" max="16161" width="9.5703125" style="284" bestFit="1" customWidth="1"/>
    <col min="16162" max="16384" width="9.140625" style="284"/>
  </cols>
  <sheetData>
    <row r="1" spans="1:34" s="276" customFormat="1" ht="18" x14ac:dyDescent="0.25">
      <c r="A1" s="273" t="s">
        <v>369</v>
      </c>
      <c r="B1" s="274"/>
      <c r="C1" s="275"/>
      <c r="D1" s="275"/>
      <c r="E1" s="275"/>
      <c r="X1" s="325"/>
      <c r="Y1" s="316"/>
      <c r="Z1" s="316"/>
      <c r="AA1" s="316"/>
      <c r="AB1" s="316"/>
      <c r="AC1" s="437"/>
      <c r="AD1" s="316"/>
    </row>
    <row r="2" spans="1:34" s="378" customFormat="1" ht="67.5" x14ac:dyDescent="0.2">
      <c r="A2" s="277" t="s">
        <v>349</v>
      </c>
      <c r="B2" s="277" t="s">
        <v>350</v>
      </c>
      <c r="C2" s="278" t="s">
        <v>157</v>
      </c>
      <c r="D2" s="277" t="s">
        <v>158</v>
      </c>
      <c r="E2" s="277" t="s">
        <v>159</v>
      </c>
      <c r="F2" s="277" t="s">
        <v>160</v>
      </c>
      <c r="G2" s="277" t="s">
        <v>159</v>
      </c>
      <c r="H2" s="277" t="s">
        <v>160</v>
      </c>
      <c r="I2" s="277" t="s">
        <v>159</v>
      </c>
      <c r="J2" s="277" t="s">
        <v>160</v>
      </c>
      <c r="K2" s="277" t="s">
        <v>159</v>
      </c>
      <c r="L2" s="277" t="s">
        <v>160</v>
      </c>
      <c r="M2" s="277" t="s">
        <v>161</v>
      </c>
      <c r="N2" s="277" t="s">
        <v>162</v>
      </c>
      <c r="O2" s="277" t="s">
        <v>163</v>
      </c>
      <c r="P2" s="277" t="s">
        <v>164</v>
      </c>
      <c r="Q2" s="277" t="s">
        <v>165</v>
      </c>
      <c r="R2" s="277" t="s">
        <v>166</v>
      </c>
      <c r="S2" s="277" t="s">
        <v>167</v>
      </c>
      <c r="T2" s="277" t="s">
        <v>168</v>
      </c>
      <c r="U2" s="277" t="s">
        <v>330</v>
      </c>
      <c r="V2" s="277" t="s">
        <v>169</v>
      </c>
      <c r="W2" s="279" t="s">
        <v>170</v>
      </c>
      <c r="X2" s="326" t="s">
        <v>171</v>
      </c>
      <c r="Y2" s="317" t="s">
        <v>331</v>
      </c>
      <c r="Z2" s="317" t="s">
        <v>172</v>
      </c>
      <c r="AA2" s="317" t="s">
        <v>173</v>
      </c>
      <c r="AB2" s="321" t="s">
        <v>382</v>
      </c>
      <c r="AC2" s="435" t="s">
        <v>381</v>
      </c>
      <c r="AD2" s="321" t="s">
        <v>174</v>
      </c>
      <c r="AE2" s="277" t="s">
        <v>348</v>
      </c>
      <c r="AF2" s="277" t="s">
        <v>175</v>
      </c>
      <c r="AG2" s="280" t="s">
        <v>364</v>
      </c>
      <c r="AH2" s="277" t="s">
        <v>176</v>
      </c>
    </row>
    <row r="3" spans="1:34" s="380" customFormat="1" x14ac:dyDescent="0.2">
      <c r="A3" s="504" t="s">
        <v>310</v>
      </c>
      <c r="B3" s="504" t="s">
        <v>311</v>
      </c>
      <c r="C3" s="500">
        <v>331</v>
      </c>
      <c r="D3" s="504" t="s">
        <v>150</v>
      </c>
      <c r="E3" s="500">
        <v>121</v>
      </c>
      <c r="F3" s="500">
        <v>380</v>
      </c>
      <c r="G3" s="500"/>
      <c r="H3" s="500"/>
      <c r="I3" s="500"/>
      <c r="J3" s="500"/>
      <c r="K3" s="500"/>
      <c r="L3" s="500"/>
      <c r="M3" s="500">
        <v>35</v>
      </c>
      <c r="N3" s="500">
        <v>4</v>
      </c>
      <c r="O3" s="500">
        <v>18</v>
      </c>
      <c r="P3" s="500"/>
      <c r="Q3" s="500" t="s">
        <v>20</v>
      </c>
      <c r="R3" s="500" t="s">
        <v>177</v>
      </c>
      <c r="S3" s="500" t="s">
        <v>178</v>
      </c>
      <c r="T3" s="500" t="s">
        <v>21</v>
      </c>
      <c r="U3" s="500" t="s">
        <v>20</v>
      </c>
      <c r="V3" s="504" t="s">
        <v>312</v>
      </c>
      <c r="W3" s="506">
        <v>5.6227345936699997</v>
      </c>
      <c r="X3" s="327" t="s">
        <v>179</v>
      </c>
      <c r="Y3" s="318" t="s">
        <v>186</v>
      </c>
      <c r="Z3" s="318" t="s">
        <v>178</v>
      </c>
      <c r="AA3" s="327"/>
      <c r="AB3" s="457"/>
      <c r="AC3" s="458"/>
      <c r="AD3" s="322">
        <f>AB3+AC3</f>
        <v>0</v>
      </c>
      <c r="AE3" s="500">
        <v>630</v>
      </c>
      <c r="AF3" s="500">
        <v>166</v>
      </c>
      <c r="AG3" s="530" t="s">
        <v>22</v>
      </c>
      <c r="AH3" s="500">
        <v>9</v>
      </c>
    </row>
    <row r="4" spans="1:34" s="380" customFormat="1" ht="40.5" x14ac:dyDescent="0.2">
      <c r="A4" s="504"/>
      <c r="B4" s="504"/>
      <c r="C4" s="500"/>
      <c r="D4" s="504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00"/>
      <c r="S4" s="500"/>
      <c r="T4" s="500"/>
      <c r="U4" s="500"/>
      <c r="V4" s="504"/>
      <c r="W4" s="506"/>
      <c r="X4" s="327" t="s">
        <v>196</v>
      </c>
      <c r="Y4" s="318" t="s">
        <v>186</v>
      </c>
      <c r="Z4" s="318" t="s">
        <v>178</v>
      </c>
      <c r="AA4" s="327" t="s">
        <v>200</v>
      </c>
      <c r="AB4" s="457"/>
      <c r="AC4" s="458"/>
      <c r="AD4" s="322">
        <f>AB4+AC4</f>
        <v>0</v>
      </c>
      <c r="AE4" s="500"/>
      <c r="AF4" s="500"/>
      <c r="AG4" s="531"/>
      <c r="AH4" s="500"/>
    </row>
    <row r="5" spans="1:34" s="380" customFormat="1" ht="40.5" x14ac:dyDescent="0.2">
      <c r="A5" s="504"/>
      <c r="B5" s="504"/>
      <c r="C5" s="500"/>
      <c r="D5" s="504"/>
      <c r="E5" s="500"/>
      <c r="F5" s="500"/>
      <c r="G5" s="500"/>
      <c r="H5" s="500"/>
      <c r="I5" s="500"/>
      <c r="J5" s="500"/>
      <c r="K5" s="500"/>
      <c r="L5" s="500"/>
      <c r="M5" s="500"/>
      <c r="N5" s="500"/>
      <c r="O5" s="500"/>
      <c r="P5" s="500"/>
      <c r="Q5" s="500"/>
      <c r="R5" s="500"/>
      <c r="S5" s="500"/>
      <c r="T5" s="500"/>
      <c r="U5" s="500"/>
      <c r="V5" s="504"/>
      <c r="W5" s="506"/>
      <c r="X5" s="327" t="s">
        <v>217</v>
      </c>
      <c r="Y5" s="318" t="s">
        <v>186</v>
      </c>
      <c r="Z5" s="318" t="s">
        <v>178</v>
      </c>
      <c r="AA5" s="327"/>
      <c r="AB5" s="457"/>
      <c r="AC5" s="458"/>
      <c r="AD5" s="365">
        <f t="shared" ref="AD5:AD68" si="0">AB5+AC5</f>
        <v>0</v>
      </c>
      <c r="AE5" s="500"/>
      <c r="AF5" s="500"/>
      <c r="AG5" s="532"/>
      <c r="AH5" s="500"/>
    </row>
    <row r="6" spans="1:34" s="380" customFormat="1" x14ac:dyDescent="0.2">
      <c r="A6" s="504" t="s">
        <v>310</v>
      </c>
      <c r="B6" s="504" t="s">
        <v>311</v>
      </c>
      <c r="C6" s="500">
        <v>425</v>
      </c>
      <c r="D6" s="504" t="s">
        <v>150</v>
      </c>
      <c r="E6" s="500">
        <v>8</v>
      </c>
      <c r="F6" s="500">
        <v>25</v>
      </c>
      <c r="G6" s="500"/>
      <c r="H6" s="500"/>
      <c r="I6" s="500"/>
      <c r="J6" s="500"/>
      <c r="K6" s="500"/>
      <c r="L6" s="500"/>
      <c r="M6" s="500">
        <v>4</v>
      </c>
      <c r="N6" s="500">
        <v>2</v>
      </c>
      <c r="O6" s="500">
        <v>2</v>
      </c>
      <c r="P6" s="500"/>
      <c r="Q6" s="500" t="s">
        <v>181</v>
      </c>
      <c r="R6" s="500" t="s">
        <v>177</v>
      </c>
      <c r="S6" s="500" t="s">
        <v>178</v>
      </c>
      <c r="T6" s="500" t="s">
        <v>178</v>
      </c>
      <c r="U6" s="500" t="s">
        <v>178</v>
      </c>
      <c r="V6" s="504"/>
      <c r="W6" s="506"/>
      <c r="X6" s="327" t="s">
        <v>182</v>
      </c>
      <c r="Y6" s="318" t="s">
        <v>21</v>
      </c>
      <c r="Z6" s="318" t="s">
        <v>178</v>
      </c>
      <c r="AA6" s="327"/>
      <c r="AB6" s="457"/>
      <c r="AC6" s="458"/>
      <c r="AD6" s="322">
        <f t="shared" si="0"/>
        <v>0</v>
      </c>
      <c r="AE6" s="500">
        <v>8</v>
      </c>
      <c r="AF6" s="500">
        <v>11</v>
      </c>
      <c r="AG6" s="530" t="s">
        <v>22</v>
      </c>
      <c r="AH6" s="500">
        <v>4</v>
      </c>
    </row>
    <row r="7" spans="1:34" s="380" customFormat="1" x14ac:dyDescent="0.2">
      <c r="A7" s="504"/>
      <c r="B7" s="504"/>
      <c r="C7" s="500"/>
      <c r="D7" s="504"/>
      <c r="E7" s="500"/>
      <c r="F7" s="500"/>
      <c r="G7" s="500"/>
      <c r="H7" s="500"/>
      <c r="I7" s="500"/>
      <c r="J7" s="500"/>
      <c r="K7" s="500"/>
      <c r="L7" s="500"/>
      <c r="M7" s="500"/>
      <c r="N7" s="500"/>
      <c r="O7" s="500"/>
      <c r="P7" s="500"/>
      <c r="Q7" s="500"/>
      <c r="R7" s="500"/>
      <c r="S7" s="500"/>
      <c r="T7" s="500"/>
      <c r="U7" s="500"/>
      <c r="V7" s="504"/>
      <c r="W7" s="506"/>
      <c r="X7" s="327"/>
      <c r="Y7" s="318"/>
      <c r="Z7" s="318" t="s">
        <v>178</v>
      </c>
      <c r="AA7" s="327"/>
      <c r="AB7" s="322" t="s">
        <v>22</v>
      </c>
      <c r="AC7" s="438" t="s">
        <v>22</v>
      </c>
      <c r="AD7" s="322" t="s">
        <v>22</v>
      </c>
      <c r="AE7" s="500"/>
      <c r="AF7" s="500"/>
      <c r="AG7" s="532"/>
      <c r="AH7" s="500"/>
    </row>
    <row r="8" spans="1:34" s="380" customFormat="1" x14ac:dyDescent="0.2">
      <c r="A8" s="504" t="s">
        <v>310</v>
      </c>
      <c r="B8" s="504" t="s">
        <v>311</v>
      </c>
      <c r="C8" s="500">
        <v>426</v>
      </c>
      <c r="D8" s="504" t="s">
        <v>150</v>
      </c>
      <c r="E8" s="500">
        <v>75</v>
      </c>
      <c r="F8" s="500">
        <v>236</v>
      </c>
      <c r="G8" s="500"/>
      <c r="H8" s="500"/>
      <c r="I8" s="500"/>
      <c r="J8" s="500"/>
      <c r="K8" s="500"/>
      <c r="L8" s="500"/>
      <c r="M8" s="500">
        <v>25</v>
      </c>
      <c r="N8" s="500">
        <v>8</v>
      </c>
      <c r="O8" s="500">
        <v>18</v>
      </c>
      <c r="P8" s="500"/>
      <c r="Q8" s="500" t="s">
        <v>20</v>
      </c>
      <c r="R8" s="500" t="s">
        <v>177</v>
      </c>
      <c r="S8" s="500" t="s">
        <v>178</v>
      </c>
      <c r="T8" s="500" t="s">
        <v>21</v>
      </c>
      <c r="U8" s="500" t="s">
        <v>21</v>
      </c>
      <c r="V8" s="504" t="s">
        <v>216</v>
      </c>
      <c r="W8" s="506">
        <v>2.1360788066900001</v>
      </c>
      <c r="X8" s="327" t="s">
        <v>179</v>
      </c>
      <c r="Y8" s="318" t="s">
        <v>186</v>
      </c>
      <c r="Z8" s="318" t="s">
        <v>178</v>
      </c>
      <c r="AA8" s="327"/>
      <c r="AB8" s="457"/>
      <c r="AC8" s="458"/>
      <c r="AD8" s="322">
        <f t="shared" si="0"/>
        <v>0</v>
      </c>
      <c r="AE8" s="500">
        <v>450</v>
      </c>
      <c r="AF8" s="500">
        <v>103</v>
      </c>
      <c r="AG8" s="530" t="s">
        <v>22</v>
      </c>
      <c r="AH8" s="500">
        <v>8</v>
      </c>
    </row>
    <row r="9" spans="1:34" s="380" customFormat="1" ht="40.5" x14ac:dyDescent="0.2">
      <c r="A9" s="504"/>
      <c r="B9" s="504"/>
      <c r="C9" s="500"/>
      <c r="D9" s="504"/>
      <c r="E9" s="500"/>
      <c r="F9" s="500"/>
      <c r="G9" s="500"/>
      <c r="H9" s="500"/>
      <c r="I9" s="500"/>
      <c r="J9" s="500"/>
      <c r="K9" s="500"/>
      <c r="L9" s="500"/>
      <c r="M9" s="500"/>
      <c r="N9" s="500"/>
      <c r="O9" s="500"/>
      <c r="P9" s="500"/>
      <c r="Q9" s="500"/>
      <c r="R9" s="500"/>
      <c r="S9" s="500"/>
      <c r="T9" s="500"/>
      <c r="U9" s="500"/>
      <c r="V9" s="504"/>
      <c r="W9" s="506"/>
      <c r="X9" s="327" t="s">
        <v>196</v>
      </c>
      <c r="Y9" s="318" t="s">
        <v>186</v>
      </c>
      <c r="Z9" s="318" t="s">
        <v>178</v>
      </c>
      <c r="AA9" s="327" t="s">
        <v>200</v>
      </c>
      <c r="AB9" s="457"/>
      <c r="AC9" s="458"/>
      <c r="AD9" s="322">
        <f t="shared" si="0"/>
        <v>0</v>
      </c>
      <c r="AE9" s="500"/>
      <c r="AF9" s="500"/>
      <c r="AG9" s="531"/>
      <c r="AH9" s="500"/>
    </row>
    <row r="10" spans="1:34" s="380" customFormat="1" ht="40.5" x14ac:dyDescent="0.2">
      <c r="A10" s="504"/>
      <c r="B10" s="504"/>
      <c r="C10" s="500"/>
      <c r="D10" s="504"/>
      <c r="E10" s="500"/>
      <c r="F10" s="500"/>
      <c r="G10" s="500"/>
      <c r="H10" s="500"/>
      <c r="I10" s="500"/>
      <c r="J10" s="500"/>
      <c r="K10" s="500"/>
      <c r="L10" s="500"/>
      <c r="M10" s="500"/>
      <c r="N10" s="500"/>
      <c r="O10" s="500"/>
      <c r="P10" s="500"/>
      <c r="Q10" s="500"/>
      <c r="R10" s="500"/>
      <c r="S10" s="500"/>
      <c r="T10" s="500"/>
      <c r="U10" s="500"/>
      <c r="V10" s="504"/>
      <c r="W10" s="506"/>
      <c r="X10" s="327" t="s">
        <v>217</v>
      </c>
      <c r="Y10" s="318" t="s">
        <v>186</v>
      </c>
      <c r="Z10" s="318" t="s">
        <v>178</v>
      </c>
      <c r="AA10" s="327"/>
      <c r="AB10" s="457"/>
      <c r="AC10" s="458"/>
      <c r="AD10" s="365">
        <f t="shared" si="0"/>
        <v>0</v>
      </c>
      <c r="AE10" s="500"/>
      <c r="AF10" s="500"/>
      <c r="AG10" s="532"/>
      <c r="AH10" s="500"/>
    </row>
    <row r="11" spans="1:34" s="380" customFormat="1" x14ac:dyDescent="0.2">
      <c r="A11" s="504" t="s">
        <v>310</v>
      </c>
      <c r="B11" s="504" t="s">
        <v>311</v>
      </c>
      <c r="C11" s="500">
        <v>434</v>
      </c>
      <c r="D11" s="504" t="s">
        <v>150</v>
      </c>
      <c r="E11" s="500">
        <v>5</v>
      </c>
      <c r="F11" s="500">
        <v>16</v>
      </c>
      <c r="G11" s="500"/>
      <c r="H11" s="500"/>
      <c r="I11" s="500"/>
      <c r="J11" s="500"/>
      <c r="K11" s="500"/>
      <c r="L11" s="500"/>
      <c r="M11" s="500">
        <v>3</v>
      </c>
      <c r="N11" s="500">
        <v>2</v>
      </c>
      <c r="O11" s="500">
        <v>1</v>
      </c>
      <c r="P11" s="500"/>
      <c r="Q11" s="500" t="s">
        <v>181</v>
      </c>
      <c r="R11" s="500" t="s">
        <v>177</v>
      </c>
      <c r="S11" s="500" t="s">
        <v>181</v>
      </c>
      <c r="T11" s="500" t="s">
        <v>178</v>
      </c>
      <c r="U11" s="500" t="s">
        <v>178</v>
      </c>
      <c r="V11" s="504"/>
      <c r="W11" s="506"/>
      <c r="X11" s="327" t="s">
        <v>182</v>
      </c>
      <c r="Y11" s="318" t="s">
        <v>21</v>
      </c>
      <c r="Z11" s="318" t="s">
        <v>178</v>
      </c>
      <c r="AA11" s="327"/>
      <c r="AB11" s="457"/>
      <c r="AC11" s="458"/>
      <c r="AD11" s="322">
        <f t="shared" si="0"/>
        <v>0</v>
      </c>
      <c r="AE11" s="500">
        <v>3</v>
      </c>
      <c r="AF11" s="500">
        <v>7</v>
      </c>
      <c r="AG11" s="530" t="s">
        <v>22</v>
      </c>
      <c r="AH11" s="500">
        <v>5</v>
      </c>
    </row>
    <row r="12" spans="1:34" s="380" customFormat="1" x14ac:dyDescent="0.2">
      <c r="A12" s="504"/>
      <c r="B12" s="504"/>
      <c r="C12" s="500"/>
      <c r="D12" s="504"/>
      <c r="E12" s="500"/>
      <c r="F12" s="500"/>
      <c r="G12" s="500"/>
      <c r="H12" s="500"/>
      <c r="I12" s="500"/>
      <c r="J12" s="500"/>
      <c r="K12" s="500"/>
      <c r="L12" s="500"/>
      <c r="M12" s="500"/>
      <c r="N12" s="500"/>
      <c r="O12" s="500"/>
      <c r="P12" s="500"/>
      <c r="Q12" s="500"/>
      <c r="R12" s="500"/>
      <c r="S12" s="500"/>
      <c r="T12" s="500"/>
      <c r="U12" s="500"/>
      <c r="V12" s="504"/>
      <c r="W12" s="506"/>
      <c r="X12" s="327"/>
      <c r="Y12" s="318"/>
      <c r="Z12" s="318" t="s">
        <v>178</v>
      </c>
      <c r="AA12" s="327"/>
      <c r="AB12" s="322" t="s">
        <v>22</v>
      </c>
      <c r="AC12" s="438" t="s">
        <v>22</v>
      </c>
      <c r="AD12" s="322" t="s">
        <v>22</v>
      </c>
      <c r="AE12" s="500"/>
      <c r="AF12" s="500"/>
      <c r="AG12" s="532"/>
      <c r="AH12" s="500"/>
    </row>
    <row r="13" spans="1:34" s="380" customFormat="1" x14ac:dyDescent="0.2">
      <c r="A13" s="504" t="s">
        <v>310</v>
      </c>
      <c r="B13" s="504" t="s">
        <v>311</v>
      </c>
      <c r="C13" s="500">
        <v>435</v>
      </c>
      <c r="D13" s="504" t="s">
        <v>150</v>
      </c>
      <c r="E13" s="500">
        <v>103</v>
      </c>
      <c r="F13" s="500">
        <v>324</v>
      </c>
      <c r="G13" s="500"/>
      <c r="H13" s="500"/>
      <c r="I13" s="500"/>
      <c r="J13" s="500"/>
      <c r="K13" s="500"/>
      <c r="L13" s="500"/>
      <c r="M13" s="500">
        <v>28</v>
      </c>
      <c r="N13" s="500">
        <v>5</v>
      </c>
      <c r="O13" s="500">
        <v>17</v>
      </c>
      <c r="P13" s="500"/>
      <c r="Q13" s="500" t="s">
        <v>20</v>
      </c>
      <c r="R13" s="500" t="s">
        <v>177</v>
      </c>
      <c r="S13" s="500" t="s">
        <v>178</v>
      </c>
      <c r="T13" s="500" t="s">
        <v>21</v>
      </c>
      <c r="U13" s="500" t="s">
        <v>20</v>
      </c>
      <c r="V13" s="504" t="s">
        <v>313</v>
      </c>
      <c r="W13" s="506">
        <v>4.06003714609</v>
      </c>
      <c r="X13" s="327" t="s">
        <v>179</v>
      </c>
      <c r="Y13" s="318" t="s">
        <v>186</v>
      </c>
      <c r="Z13" s="318" t="s">
        <v>178</v>
      </c>
      <c r="AA13" s="327"/>
      <c r="AB13" s="457"/>
      <c r="AC13" s="458"/>
      <c r="AD13" s="322">
        <f t="shared" si="0"/>
        <v>0</v>
      </c>
      <c r="AE13" s="500">
        <v>476</v>
      </c>
      <c r="AF13" s="500">
        <v>141</v>
      </c>
      <c r="AG13" s="530" t="s">
        <v>22</v>
      </c>
      <c r="AH13" s="500">
        <v>9</v>
      </c>
    </row>
    <row r="14" spans="1:34" s="380" customFormat="1" ht="54" x14ac:dyDescent="0.2">
      <c r="A14" s="504"/>
      <c r="B14" s="504"/>
      <c r="C14" s="500"/>
      <c r="D14" s="504"/>
      <c r="E14" s="500"/>
      <c r="F14" s="500"/>
      <c r="G14" s="500"/>
      <c r="H14" s="500"/>
      <c r="I14" s="500"/>
      <c r="J14" s="500"/>
      <c r="K14" s="500"/>
      <c r="L14" s="500"/>
      <c r="M14" s="500"/>
      <c r="N14" s="500"/>
      <c r="O14" s="500"/>
      <c r="P14" s="500"/>
      <c r="Q14" s="500"/>
      <c r="R14" s="500"/>
      <c r="S14" s="500"/>
      <c r="T14" s="500"/>
      <c r="U14" s="500"/>
      <c r="V14" s="504"/>
      <c r="W14" s="506"/>
      <c r="X14" s="327" t="s">
        <v>196</v>
      </c>
      <c r="Y14" s="318" t="s">
        <v>186</v>
      </c>
      <c r="Z14" s="318" t="s">
        <v>178</v>
      </c>
      <c r="AA14" s="327" t="s">
        <v>203</v>
      </c>
      <c r="AB14" s="457"/>
      <c r="AC14" s="458"/>
      <c r="AD14" s="322">
        <f t="shared" si="0"/>
        <v>0</v>
      </c>
      <c r="AE14" s="500"/>
      <c r="AF14" s="500"/>
      <c r="AG14" s="531"/>
      <c r="AH14" s="500"/>
    </row>
    <row r="15" spans="1:34" s="380" customFormat="1" ht="40.5" x14ac:dyDescent="0.2">
      <c r="A15" s="504"/>
      <c r="B15" s="504"/>
      <c r="C15" s="500"/>
      <c r="D15" s="504"/>
      <c r="E15" s="500"/>
      <c r="F15" s="500"/>
      <c r="G15" s="500"/>
      <c r="H15" s="500"/>
      <c r="I15" s="500"/>
      <c r="J15" s="500"/>
      <c r="K15" s="500"/>
      <c r="L15" s="500"/>
      <c r="M15" s="500"/>
      <c r="N15" s="500"/>
      <c r="O15" s="500"/>
      <c r="P15" s="500"/>
      <c r="Q15" s="500"/>
      <c r="R15" s="500"/>
      <c r="S15" s="500"/>
      <c r="T15" s="500"/>
      <c r="U15" s="500"/>
      <c r="V15" s="504"/>
      <c r="W15" s="506"/>
      <c r="X15" s="327" t="s">
        <v>217</v>
      </c>
      <c r="Y15" s="318" t="s">
        <v>186</v>
      </c>
      <c r="Z15" s="318" t="s">
        <v>178</v>
      </c>
      <c r="AA15" s="327"/>
      <c r="AB15" s="457"/>
      <c r="AC15" s="458"/>
      <c r="AD15" s="365">
        <f t="shared" si="0"/>
        <v>0</v>
      </c>
      <c r="AE15" s="500"/>
      <c r="AF15" s="500"/>
      <c r="AG15" s="532"/>
      <c r="AH15" s="500"/>
    </row>
    <row r="16" spans="1:34" s="380" customFormat="1" ht="27" x14ac:dyDescent="0.2">
      <c r="A16" s="309" t="s">
        <v>310</v>
      </c>
      <c r="B16" s="309" t="s">
        <v>311</v>
      </c>
      <c r="C16" s="306">
        <v>436</v>
      </c>
      <c r="D16" s="309" t="s">
        <v>150</v>
      </c>
      <c r="E16" s="306">
        <v>73</v>
      </c>
      <c r="F16" s="306">
        <v>229</v>
      </c>
      <c r="G16" s="306"/>
      <c r="H16" s="306"/>
      <c r="I16" s="306"/>
      <c r="J16" s="306"/>
      <c r="K16" s="306"/>
      <c r="L16" s="306"/>
      <c r="M16" s="306">
        <v>29</v>
      </c>
      <c r="N16" s="306">
        <v>4</v>
      </c>
      <c r="O16" s="306">
        <v>11</v>
      </c>
      <c r="P16" s="306"/>
      <c r="Q16" s="306" t="s">
        <v>20</v>
      </c>
      <c r="R16" s="306" t="s">
        <v>177</v>
      </c>
      <c r="S16" s="306" t="s">
        <v>178</v>
      </c>
      <c r="T16" s="306" t="s">
        <v>178</v>
      </c>
      <c r="U16" s="306" t="s">
        <v>181</v>
      </c>
      <c r="V16" s="309" t="s">
        <v>353</v>
      </c>
      <c r="W16" s="310">
        <v>2.0222262672900002</v>
      </c>
      <c r="X16" s="327" t="s">
        <v>179</v>
      </c>
      <c r="Y16" s="318" t="s">
        <v>180</v>
      </c>
      <c r="Z16" s="318" t="s">
        <v>181</v>
      </c>
      <c r="AA16" s="327"/>
      <c r="AB16" s="457"/>
      <c r="AC16" s="458"/>
      <c r="AD16" s="322">
        <f t="shared" si="0"/>
        <v>0</v>
      </c>
      <c r="AE16" s="306">
        <v>319</v>
      </c>
      <c r="AF16" s="306">
        <v>100</v>
      </c>
      <c r="AG16" s="381" t="s">
        <v>22</v>
      </c>
      <c r="AH16" s="306">
        <v>5</v>
      </c>
    </row>
    <row r="17" spans="1:34" s="380" customFormat="1" x14ac:dyDescent="0.2">
      <c r="A17" s="504" t="s">
        <v>310</v>
      </c>
      <c r="B17" s="504" t="s">
        <v>311</v>
      </c>
      <c r="C17" s="500">
        <v>437</v>
      </c>
      <c r="D17" s="504" t="s">
        <v>150</v>
      </c>
      <c r="E17" s="500">
        <v>79</v>
      </c>
      <c r="F17" s="500">
        <v>248</v>
      </c>
      <c r="G17" s="500"/>
      <c r="H17" s="500"/>
      <c r="I17" s="500"/>
      <c r="J17" s="500"/>
      <c r="K17" s="500"/>
      <c r="L17" s="500"/>
      <c r="M17" s="500">
        <v>24</v>
      </c>
      <c r="N17" s="500">
        <v>4</v>
      </c>
      <c r="O17" s="500">
        <v>13</v>
      </c>
      <c r="P17" s="500"/>
      <c r="Q17" s="500" t="s">
        <v>20</v>
      </c>
      <c r="R17" s="500" t="s">
        <v>177</v>
      </c>
      <c r="S17" s="500" t="s">
        <v>178</v>
      </c>
      <c r="T17" s="500" t="s">
        <v>21</v>
      </c>
      <c r="U17" s="500" t="s">
        <v>21</v>
      </c>
      <c r="V17" s="504" t="s">
        <v>283</v>
      </c>
      <c r="W17" s="506">
        <v>2.37320357243</v>
      </c>
      <c r="X17" s="327" t="s">
        <v>179</v>
      </c>
      <c r="Y17" s="318" t="s">
        <v>186</v>
      </c>
      <c r="Z17" s="318" t="s">
        <v>178</v>
      </c>
      <c r="AA17" s="327"/>
      <c r="AB17" s="457"/>
      <c r="AC17" s="458"/>
      <c r="AD17" s="322">
        <f t="shared" si="0"/>
        <v>0</v>
      </c>
      <c r="AE17" s="500">
        <v>312</v>
      </c>
      <c r="AF17" s="500">
        <v>108</v>
      </c>
      <c r="AG17" s="530" t="s">
        <v>22</v>
      </c>
      <c r="AH17" s="500">
        <v>8</v>
      </c>
    </row>
    <row r="18" spans="1:34" s="380" customFormat="1" ht="40.5" x14ac:dyDescent="0.2">
      <c r="A18" s="504"/>
      <c r="B18" s="504"/>
      <c r="C18" s="500"/>
      <c r="D18" s="504"/>
      <c r="E18" s="500"/>
      <c r="F18" s="500"/>
      <c r="G18" s="500"/>
      <c r="H18" s="500"/>
      <c r="I18" s="500"/>
      <c r="J18" s="500"/>
      <c r="K18" s="500"/>
      <c r="L18" s="500"/>
      <c r="M18" s="500"/>
      <c r="N18" s="500"/>
      <c r="O18" s="500"/>
      <c r="P18" s="500"/>
      <c r="Q18" s="500"/>
      <c r="R18" s="500"/>
      <c r="S18" s="500"/>
      <c r="T18" s="500"/>
      <c r="U18" s="500"/>
      <c r="V18" s="504"/>
      <c r="W18" s="506"/>
      <c r="X18" s="327" t="s">
        <v>196</v>
      </c>
      <c r="Y18" s="318" t="s">
        <v>186</v>
      </c>
      <c r="Z18" s="318" t="s">
        <v>178</v>
      </c>
      <c r="AA18" s="327" t="s">
        <v>200</v>
      </c>
      <c r="AB18" s="457"/>
      <c r="AC18" s="458"/>
      <c r="AD18" s="322">
        <f t="shared" si="0"/>
        <v>0</v>
      </c>
      <c r="AE18" s="500"/>
      <c r="AF18" s="500"/>
      <c r="AG18" s="531"/>
      <c r="AH18" s="500"/>
    </row>
    <row r="19" spans="1:34" s="380" customFormat="1" ht="40.5" x14ac:dyDescent="0.2">
      <c r="A19" s="504"/>
      <c r="B19" s="504"/>
      <c r="C19" s="500"/>
      <c r="D19" s="504"/>
      <c r="E19" s="500"/>
      <c r="F19" s="500"/>
      <c r="G19" s="500"/>
      <c r="H19" s="500"/>
      <c r="I19" s="500"/>
      <c r="J19" s="500"/>
      <c r="K19" s="500"/>
      <c r="L19" s="500"/>
      <c r="M19" s="500"/>
      <c r="N19" s="500"/>
      <c r="O19" s="500"/>
      <c r="P19" s="500"/>
      <c r="Q19" s="500"/>
      <c r="R19" s="500"/>
      <c r="S19" s="500"/>
      <c r="T19" s="500"/>
      <c r="U19" s="500"/>
      <c r="V19" s="504"/>
      <c r="W19" s="506"/>
      <c r="X19" s="327" t="s">
        <v>217</v>
      </c>
      <c r="Y19" s="318" t="s">
        <v>186</v>
      </c>
      <c r="Z19" s="318" t="s">
        <v>178</v>
      </c>
      <c r="AA19" s="327"/>
      <c r="AB19" s="457"/>
      <c r="AC19" s="458"/>
      <c r="AD19" s="365">
        <f t="shared" si="0"/>
        <v>0</v>
      </c>
      <c r="AE19" s="500"/>
      <c r="AF19" s="500"/>
      <c r="AG19" s="532"/>
      <c r="AH19" s="500"/>
    </row>
    <row r="20" spans="1:34" s="380" customFormat="1" x14ac:dyDescent="0.2">
      <c r="A20" s="504" t="s">
        <v>310</v>
      </c>
      <c r="B20" s="504" t="s">
        <v>311</v>
      </c>
      <c r="C20" s="500">
        <v>438</v>
      </c>
      <c r="D20" s="504" t="s">
        <v>150</v>
      </c>
      <c r="E20" s="500">
        <v>70</v>
      </c>
      <c r="F20" s="500">
        <v>220</v>
      </c>
      <c r="G20" s="500"/>
      <c r="H20" s="500"/>
      <c r="I20" s="500"/>
      <c r="J20" s="500"/>
      <c r="K20" s="500"/>
      <c r="L20" s="500"/>
      <c r="M20" s="500">
        <v>20</v>
      </c>
      <c r="N20" s="500">
        <v>3</v>
      </c>
      <c r="O20" s="500">
        <v>10</v>
      </c>
      <c r="P20" s="500"/>
      <c r="Q20" s="500" t="s">
        <v>20</v>
      </c>
      <c r="R20" s="500" t="s">
        <v>177</v>
      </c>
      <c r="S20" s="500" t="s">
        <v>178</v>
      </c>
      <c r="T20" s="500" t="s">
        <v>21</v>
      </c>
      <c r="U20" s="500" t="s">
        <v>21</v>
      </c>
      <c r="V20" s="504" t="s">
        <v>216</v>
      </c>
      <c r="W20" s="506">
        <v>1.54777681556</v>
      </c>
      <c r="X20" s="327" t="s">
        <v>179</v>
      </c>
      <c r="Y20" s="318" t="s">
        <v>186</v>
      </c>
      <c r="Z20" s="318" t="s">
        <v>178</v>
      </c>
      <c r="AA20" s="327"/>
      <c r="AB20" s="457"/>
      <c r="AC20" s="458"/>
      <c r="AD20" s="322">
        <f t="shared" si="0"/>
        <v>0</v>
      </c>
      <c r="AE20" s="500">
        <v>200</v>
      </c>
      <c r="AF20" s="500">
        <v>96</v>
      </c>
      <c r="AG20" s="530" t="s">
        <v>22</v>
      </c>
      <c r="AH20" s="500">
        <v>8</v>
      </c>
    </row>
    <row r="21" spans="1:34" s="380" customFormat="1" ht="40.5" x14ac:dyDescent="0.2">
      <c r="A21" s="504"/>
      <c r="B21" s="504"/>
      <c r="C21" s="500"/>
      <c r="D21" s="504"/>
      <c r="E21" s="500"/>
      <c r="F21" s="500"/>
      <c r="G21" s="500"/>
      <c r="H21" s="500"/>
      <c r="I21" s="500"/>
      <c r="J21" s="500"/>
      <c r="K21" s="500"/>
      <c r="L21" s="500"/>
      <c r="M21" s="500"/>
      <c r="N21" s="500"/>
      <c r="O21" s="500"/>
      <c r="P21" s="500"/>
      <c r="Q21" s="500"/>
      <c r="R21" s="500"/>
      <c r="S21" s="500"/>
      <c r="T21" s="500"/>
      <c r="U21" s="500"/>
      <c r="V21" s="504"/>
      <c r="W21" s="506"/>
      <c r="X21" s="327" t="s">
        <v>196</v>
      </c>
      <c r="Y21" s="318" t="s">
        <v>186</v>
      </c>
      <c r="Z21" s="318" t="s">
        <v>178</v>
      </c>
      <c r="AA21" s="327" t="s">
        <v>200</v>
      </c>
      <c r="AB21" s="457"/>
      <c r="AC21" s="458"/>
      <c r="AD21" s="322">
        <f t="shared" si="0"/>
        <v>0</v>
      </c>
      <c r="AE21" s="500"/>
      <c r="AF21" s="500"/>
      <c r="AG21" s="531"/>
      <c r="AH21" s="500"/>
    </row>
    <row r="22" spans="1:34" s="380" customFormat="1" ht="40.5" x14ac:dyDescent="0.2">
      <c r="A22" s="504"/>
      <c r="B22" s="504"/>
      <c r="C22" s="500"/>
      <c r="D22" s="504"/>
      <c r="E22" s="500"/>
      <c r="F22" s="500"/>
      <c r="G22" s="500"/>
      <c r="H22" s="500"/>
      <c r="I22" s="500"/>
      <c r="J22" s="500"/>
      <c r="K22" s="500"/>
      <c r="L22" s="500"/>
      <c r="M22" s="500"/>
      <c r="N22" s="500"/>
      <c r="O22" s="500"/>
      <c r="P22" s="500"/>
      <c r="Q22" s="500"/>
      <c r="R22" s="500"/>
      <c r="S22" s="500"/>
      <c r="T22" s="500"/>
      <c r="U22" s="500"/>
      <c r="V22" s="504"/>
      <c r="W22" s="506"/>
      <c r="X22" s="327" t="s">
        <v>217</v>
      </c>
      <c r="Y22" s="318" t="s">
        <v>186</v>
      </c>
      <c r="Z22" s="318" t="s">
        <v>178</v>
      </c>
      <c r="AA22" s="327"/>
      <c r="AB22" s="457"/>
      <c r="AC22" s="458"/>
      <c r="AD22" s="365">
        <f t="shared" si="0"/>
        <v>0</v>
      </c>
      <c r="AE22" s="500"/>
      <c r="AF22" s="500"/>
      <c r="AG22" s="532"/>
      <c r="AH22" s="500"/>
    </row>
    <row r="23" spans="1:34" s="380" customFormat="1" x14ac:dyDescent="0.2">
      <c r="A23" s="504" t="s">
        <v>310</v>
      </c>
      <c r="B23" s="504" t="s">
        <v>311</v>
      </c>
      <c r="C23" s="500">
        <v>439</v>
      </c>
      <c r="D23" s="504" t="s">
        <v>150</v>
      </c>
      <c r="E23" s="500">
        <v>119</v>
      </c>
      <c r="F23" s="500">
        <v>374</v>
      </c>
      <c r="G23" s="500"/>
      <c r="H23" s="500"/>
      <c r="I23" s="500"/>
      <c r="J23" s="500"/>
      <c r="K23" s="500"/>
      <c r="L23" s="500"/>
      <c r="M23" s="500">
        <v>32</v>
      </c>
      <c r="N23" s="500">
        <v>5</v>
      </c>
      <c r="O23" s="500">
        <v>14</v>
      </c>
      <c r="P23" s="500"/>
      <c r="Q23" s="500" t="s">
        <v>20</v>
      </c>
      <c r="R23" s="500" t="s">
        <v>177</v>
      </c>
      <c r="S23" s="500" t="s">
        <v>178</v>
      </c>
      <c r="T23" s="500" t="s">
        <v>21</v>
      </c>
      <c r="U23" s="500" t="s">
        <v>21</v>
      </c>
      <c r="V23" s="504" t="s">
        <v>221</v>
      </c>
      <c r="W23" s="506">
        <v>5.4364909799400003</v>
      </c>
      <c r="X23" s="327" t="s">
        <v>179</v>
      </c>
      <c r="Y23" s="318" t="s">
        <v>186</v>
      </c>
      <c r="Z23" s="318" t="s">
        <v>178</v>
      </c>
      <c r="AA23" s="327"/>
      <c r="AB23" s="457"/>
      <c r="AC23" s="458"/>
      <c r="AD23" s="322">
        <f t="shared" si="0"/>
        <v>0</v>
      </c>
      <c r="AE23" s="500">
        <v>448</v>
      </c>
      <c r="AF23" s="500">
        <v>163</v>
      </c>
      <c r="AG23" s="530" t="s">
        <v>22</v>
      </c>
      <c r="AH23" s="500">
        <v>8</v>
      </c>
    </row>
    <row r="24" spans="1:34" s="380" customFormat="1" ht="40.5" x14ac:dyDescent="0.2">
      <c r="A24" s="504"/>
      <c r="B24" s="504"/>
      <c r="C24" s="500"/>
      <c r="D24" s="504"/>
      <c r="E24" s="500"/>
      <c r="F24" s="500"/>
      <c r="G24" s="500"/>
      <c r="H24" s="500"/>
      <c r="I24" s="500"/>
      <c r="J24" s="500"/>
      <c r="K24" s="500"/>
      <c r="L24" s="500"/>
      <c r="M24" s="500"/>
      <c r="N24" s="500"/>
      <c r="O24" s="500"/>
      <c r="P24" s="500"/>
      <c r="Q24" s="500"/>
      <c r="R24" s="500"/>
      <c r="S24" s="500"/>
      <c r="T24" s="500"/>
      <c r="U24" s="500"/>
      <c r="V24" s="504"/>
      <c r="W24" s="506"/>
      <c r="X24" s="327" t="s">
        <v>196</v>
      </c>
      <c r="Y24" s="318" t="s">
        <v>186</v>
      </c>
      <c r="Z24" s="318" t="s">
        <v>178</v>
      </c>
      <c r="AA24" s="327" t="s">
        <v>200</v>
      </c>
      <c r="AB24" s="457"/>
      <c r="AC24" s="458"/>
      <c r="AD24" s="322">
        <f t="shared" si="0"/>
        <v>0</v>
      </c>
      <c r="AE24" s="500"/>
      <c r="AF24" s="500"/>
      <c r="AG24" s="531"/>
      <c r="AH24" s="500"/>
    </row>
    <row r="25" spans="1:34" s="380" customFormat="1" ht="40.5" x14ac:dyDescent="0.2">
      <c r="A25" s="504"/>
      <c r="B25" s="504"/>
      <c r="C25" s="500"/>
      <c r="D25" s="504"/>
      <c r="E25" s="500"/>
      <c r="F25" s="500"/>
      <c r="G25" s="500"/>
      <c r="H25" s="500"/>
      <c r="I25" s="500"/>
      <c r="J25" s="500"/>
      <c r="K25" s="500"/>
      <c r="L25" s="500"/>
      <c r="M25" s="500"/>
      <c r="N25" s="500"/>
      <c r="O25" s="500"/>
      <c r="P25" s="500"/>
      <c r="Q25" s="500"/>
      <c r="R25" s="500"/>
      <c r="S25" s="500"/>
      <c r="T25" s="500"/>
      <c r="U25" s="500"/>
      <c r="V25" s="504"/>
      <c r="W25" s="506"/>
      <c r="X25" s="327" t="s">
        <v>217</v>
      </c>
      <c r="Y25" s="318" t="s">
        <v>186</v>
      </c>
      <c r="Z25" s="318" t="s">
        <v>178</v>
      </c>
      <c r="AA25" s="327"/>
      <c r="AB25" s="457"/>
      <c r="AC25" s="458"/>
      <c r="AD25" s="365">
        <f t="shared" si="0"/>
        <v>0</v>
      </c>
      <c r="AE25" s="500"/>
      <c r="AF25" s="500"/>
      <c r="AG25" s="532"/>
      <c r="AH25" s="500"/>
    </row>
    <row r="26" spans="1:34" s="380" customFormat="1" x14ac:dyDescent="0.2">
      <c r="A26" s="504" t="s">
        <v>310</v>
      </c>
      <c r="B26" s="504" t="s">
        <v>311</v>
      </c>
      <c r="C26" s="500">
        <v>440</v>
      </c>
      <c r="D26" s="504" t="s">
        <v>150</v>
      </c>
      <c r="E26" s="500">
        <v>6</v>
      </c>
      <c r="F26" s="500">
        <v>19</v>
      </c>
      <c r="G26" s="500"/>
      <c r="H26" s="500"/>
      <c r="I26" s="500"/>
      <c r="J26" s="500"/>
      <c r="K26" s="500"/>
      <c r="L26" s="500"/>
      <c r="M26" s="500">
        <v>5</v>
      </c>
      <c r="N26" s="500">
        <v>2</v>
      </c>
      <c r="O26" s="500">
        <v>2</v>
      </c>
      <c r="P26" s="500"/>
      <c r="Q26" s="500" t="s">
        <v>181</v>
      </c>
      <c r="R26" s="500" t="s">
        <v>177</v>
      </c>
      <c r="S26" s="500" t="s">
        <v>178</v>
      </c>
      <c r="T26" s="500" t="s">
        <v>178</v>
      </c>
      <c r="U26" s="500" t="s">
        <v>178</v>
      </c>
      <c r="V26" s="504"/>
      <c r="W26" s="506"/>
      <c r="X26" s="327" t="s">
        <v>182</v>
      </c>
      <c r="Y26" s="318" t="s">
        <v>21</v>
      </c>
      <c r="Z26" s="318" t="s">
        <v>178</v>
      </c>
      <c r="AA26" s="327"/>
      <c r="AB26" s="457"/>
      <c r="AC26" s="458"/>
      <c r="AD26" s="322">
        <f t="shared" si="0"/>
        <v>0</v>
      </c>
      <c r="AE26" s="500">
        <v>10</v>
      </c>
      <c r="AF26" s="500">
        <v>9</v>
      </c>
      <c r="AG26" s="530" t="s">
        <v>22</v>
      </c>
      <c r="AH26" s="500">
        <v>4</v>
      </c>
    </row>
    <row r="27" spans="1:34" s="380" customFormat="1" x14ac:dyDescent="0.2">
      <c r="A27" s="504"/>
      <c r="B27" s="504"/>
      <c r="C27" s="500"/>
      <c r="D27" s="504"/>
      <c r="E27" s="500"/>
      <c r="F27" s="500"/>
      <c r="G27" s="500"/>
      <c r="H27" s="500"/>
      <c r="I27" s="500"/>
      <c r="J27" s="500"/>
      <c r="K27" s="500"/>
      <c r="L27" s="500"/>
      <c r="M27" s="500"/>
      <c r="N27" s="500"/>
      <c r="O27" s="500"/>
      <c r="P27" s="500"/>
      <c r="Q27" s="500"/>
      <c r="R27" s="500"/>
      <c r="S27" s="500"/>
      <c r="T27" s="500"/>
      <c r="U27" s="500"/>
      <c r="V27" s="504"/>
      <c r="W27" s="506"/>
      <c r="X27" s="327"/>
      <c r="Y27" s="318"/>
      <c r="Z27" s="318" t="s">
        <v>178</v>
      </c>
      <c r="AA27" s="327"/>
      <c r="AB27" s="322" t="s">
        <v>22</v>
      </c>
      <c r="AC27" s="438" t="s">
        <v>22</v>
      </c>
      <c r="AD27" s="322" t="s">
        <v>22</v>
      </c>
      <c r="AE27" s="500"/>
      <c r="AF27" s="500"/>
      <c r="AG27" s="532"/>
      <c r="AH27" s="500"/>
    </row>
    <row r="28" spans="1:34" s="380" customFormat="1" ht="27" x14ac:dyDescent="0.2">
      <c r="A28" s="309" t="s">
        <v>310</v>
      </c>
      <c r="B28" s="309" t="s">
        <v>311</v>
      </c>
      <c r="C28" s="306">
        <v>441</v>
      </c>
      <c r="D28" s="309" t="s">
        <v>150</v>
      </c>
      <c r="E28" s="306">
        <v>87</v>
      </c>
      <c r="F28" s="306">
        <v>273</v>
      </c>
      <c r="G28" s="306"/>
      <c r="H28" s="306"/>
      <c r="I28" s="306"/>
      <c r="J28" s="306"/>
      <c r="K28" s="306"/>
      <c r="L28" s="306"/>
      <c r="M28" s="306">
        <v>30</v>
      </c>
      <c r="N28" s="306">
        <v>4</v>
      </c>
      <c r="O28" s="306">
        <v>11</v>
      </c>
      <c r="P28" s="306"/>
      <c r="Q28" s="306" t="s">
        <v>20</v>
      </c>
      <c r="R28" s="306" t="s">
        <v>177</v>
      </c>
      <c r="S28" s="306" t="s">
        <v>178</v>
      </c>
      <c r="T28" s="306" t="s">
        <v>181</v>
      </c>
      <c r="U28" s="306" t="s">
        <v>181</v>
      </c>
      <c r="V28" s="309" t="s">
        <v>353</v>
      </c>
      <c r="W28" s="310">
        <v>2.8851556187299998</v>
      </c>
      <c r="X28" s="327" t="s">
        <v>179</v>
      </c>
      <c r="Y28" s="318" t="s">
        <v>180</v>
      </c>
      <c r="Z28" s="318" t="s">
        <v>181</v>
      </c>
      <c r="AA28" s="327"/>
      <c r="AB28" s="457"/>
      <c r="AC28" s="458"/>
      <c r="AD28" s="322">
        <f t="shared" si="0"/>
        <v>0</v>
      </c>
      <c r="AE28" s="306">
        <v>330</v>
      </c>
      <c r="AF28" s="306">
        <v>119</v>
      </c>
      <c r="AG28" s="379" t="s">
        <v>22</v>
      </c>
      <c r="AH28" s="306">
        <v>6</v>
      </c>
    </row>
    <row r="29" spans="1:34" s="380" customFormat="1" ht="27" x14ac:dyDescent="0.2">
      <c r="A29" s="309" t="s">
        <v>310</v>
      </c>
      <c r="B29" s="309" t="s">
        <v>311</v>
      </c>
      <c r="C29" s="306">
        <v>442</v>
      </c>
      <c r="D29" s="309" t="s">
        <v>150</v>
      </c>
      <c r="E29" s="306">
        <v>68</v>
      </c>
      <c r="F29" s="306">
        <v>214</v>
      </c>
      <c r="G29" s="306"/>
      <c r="H29" s="306"/>
      <c r="I29" s="306"/>
      <c r="J29" s="306"/>
      <c r="K29" s="306"/>
      <c r="L29" s="306"/>
      <c r="M29" s="306">
        <v>28</v>
      </c>
      <c r="N29" s="306">
        <v>3</v>
      </c>
      <c r="O29" s="306">
        <v>10</v>
      </c>
      <c r="P29" s="306"/>
      <c r="Q29" s="306" t="s">
        <v>20</v>
      </c>
      <c r="R29" s="306" t="s">
        <v>177</v>
      </c>
      <c r="S29" s="306" t="s">
        <v>178</v>
      </c>
      <c r="T29" s="306" t="s">
        <v>178</v>
      </c>
      <c r="U29" s="306" t="s">
        <v>181</v>
      </c>
      <c r="V29" s="309" t="s">
        <v>353</v>
      </c>
      <c r="W29" s="310">
        <v>1.75132451902</v>
      </c>
      <c r="X29" s="327" t="s">
        <v>179</v>
      </c>
      <c r="Y29" s="318" t="s">
        <v>180</v>
      </c>
      <c r="Z29" s="318" t="s">
        <v>181</v>
      </c>
      <c r="AA29" s="327"/>
      <c r="AB29" s="457"/>
      <c r="AC29" s="458"/>
      <c r="AD29" s="322">
        <f t="shared" si="0"/>
        <v>0</v>
      </c>
      <c r="AE29" s="306">
        <v>280</v>
      </c>
      <c r="AF29" s="306">
        <v>93</v>
      </c>
      <c r="AG29" s="379" t="s">
        <v>22</v>
      </c>
      <c r="AH29" s="306">
        <v>5</v>
      </c>
    </row>
    <row r="30" spans="1:34" s="380" customFormat="1" ht="27" x14ac:dyDescent="0.2">
      <c r="A30" s="309" t="s">
        <v>310</v>
      </c>
      <c r="B30" s="309" t="s">
        <v>311</v>
      </c>
      <c r="C30" s="306">
        <v>443</v>
      </c>
      <c r="D30" s="309" t="s">
        <v>150</v>
      </c>
      <c r="E30" s="306">
        <v>73</v>
      </c>
      <c r="F30" s="306">
        <v>229</v>
      </c>
      <c r="G30" s="306"/>
      <c r="H30" s="306"/>
      <c r="I30" s="306"/>
      <c r="J30" s="306"/>
      <c r="K30" s="306"/>
      <c r="L30" s="306"/>
      <c r="M30" s="306">
        <v>28</v>
      </c>
      <c r="N30" s="306">
        <v>10</v>
      </c>
      <c r="O30" s="306">
        <v>10</v>
      </c>
      <c r="P30" s="306"/>
      <c r="Q30" s="306" t="s">
        <v>20</v>
      </c>
      <c r="R30" s="306" t="s">
        <v>177</v>
      </c>
      <c r="S30" s="306" t="s">
        <v>178</v>
      </c>
      <c r="T30" s="306" t="s">
        <v>178</v>
      </c>
      <c r="U30" s="306" t="s">
        <v>181</v>
      </c>
      <c r="V30" s="309" t="s">
        <v>353</v>
      </c>
      <c r="W30" s="310">
        <v>2.0222262672900002</v>
      </c>
      <c r="X30" s="327" t="s">
        <v>179</v>
      </c>
      <c r="Y30" s="318" t="s">
        <v>180</v>
      </c>
      <c r="Z30" s="318" t="s">
        <v>181</v>
      </c>
      <c r="AA30" s="327"/>
      <c r="AB30" s="457"/>
      <c r="AC30" s="458"/>
      <c r="AD30" s="322">
        <f t="shared" si="0"/>
        <v>0</v>
      </c>
      <c r="AE30" s="306">
        <v>280</v>
      </c>
      <c r="AF30" s="306">
        <v>100</v>
      </c>
      <c r="AG30" s="381" t="s">
        <v>22</v>
      </c>
      <c r="AH30" s="306">
        <v>5</v>
      </c>
    </row>
    <row r="31" spans="1:34" s="380" customFormat="1" x14ac:dyDescent="0.2">
      <c r="A31" s="504" t="s">
        <v>310</v>
      </c>
      <c r="B31" s="504" t="s">
        <v>311</v>
      </c>
      <c r="C31" s="500">
        <v>444</v>
      </c>
      <c r="D31" s="504" t="s">
        <v>150</v>
      </c>
      <c r="E31" s="500">
        <v>70</v>
      </c>
      <c r="F31" s="500">
        <v>220</v>
      </c>
      <c r="G31" s="500"/>
      <c r="H31" s="500"/>
      <c r="I31" s="500"/>
      <c r="J31" s="500"/>
      <c r="K31" s="500"/>
      <c r="L31" s="500"/>
      <c r="M31" s="500">
        <v>26</v>
      </c>
      <c r="N31" s="500">
        <v>6</v>
      </c>
      <c r="O31" s="500">
        <v>11</v>
      </c>
      <c r="P31" s="500"/>
      <c r="Q31" s="500" t="s">
        <v>20</v>
      </c>
      <c r="R31" s="500" t="s">
        <v>177</v>
      </c>
      <c r="S31" s="500" t="s">
        <v>178</v>
      </c>
      <c r="T31" s="500" t="s">
        <v>181</v>
      </c>
      <c r="U31" s="500" t="s">
        <v>181</v>
      </c>
      <c r="V31" s="504" t="s">
        <v>208</v>
      </c>
      <c r="W31" s="506">
        <v>1.8573321786699999</v>
      </c>
      <c r="X31" s="327" t="s">
        <v>179</v>
      </c>
      <c r="Y31" s="318" t="s">
        <v>180</v>
      </c>
      <c r="Z31" s="318" t="s">
        <v>181</v>
      </c>
      <c r="AA31" s="327"/>
      <c r="AB31" s="457"/>
      <c r="AC31" s="458"/>
      <c r="AD31" s="322">
        <f t="shared" si="0"/>
        <v>0</v>
      </c>
      <c r="AE31" s="500">
        <v>286</v>
      </c>
      <c r="AF31" s="500">
        <v>96</v>
      </c>
      <c r="AG31" s="530" t="s">
        <v>22</v>
      </c>
      <c r="AH31" s="500">
        <v>6</v>
      </c>
    </row>
    <row r="32" spans="1:34" s="380" customFormat="1" ht="27" x14ac:dyDescent="0.2">
      <c r="A32" s="504"/>
      <c r="B32" s="504"/>
      <c r="C32" s="500"/>
      <c r="D32" s="504"/>
      <c r="E32" s="500"/>
      <c r="F32" s="500"/>
      <c r="G32" s="500"/>
      <c r="H32" s="500"/>
      <c r="I32" s="500"/>
      <c r="J32" s="500"/>
      <c r="K32" s="500"/>
      <c r="L32" s="500"/>
      <c r="M32" s="500"/>
      <c r="N32" s="500"/>
      <c r="O32" s="500"/>
      <c r="P32" s="500"/>
      <c r="Q32" s="500"/>
      <c r="R32" s="500"/>
      <c r="S32" s="500"/>
      <c r="T32" s="500"/>
      <c r="U32" s="500"/>
      <c r="V32" s="504"/>
      <c r="W32" s="506"/>
      <c r="X32" s="327" t="s">
        <v>196</v>
      </c>
      <c r="Y32" s="318" t="s">
        <v>180</v>
      </c>
      <c r="Z32" s="318" t="s">
        <v>181</v>
      </c>
      <c r="AA32" s="327" t="s">
        <v>209</v>
      </c>
      <c r="AB32" s="457"/>
      <c r="AC32" s="458"/>
      <c r="AD32" s="322">
        <f t="shared" si="0"/>
        <v>0</v>
      </c>
      <c r="AE32" s="500"/>
      <c r="AF32" s="500"/>
      <c r="AG32" s="532"/>
      <c r="AH32" s="500"/>
    </row>
    <row r="33" spans="1:34" s="380" customFormat="1" ht="27" x14ac:dyDescent="0.2">
      <c r="A33" s="309" t="s">
        <v>310</v>
      </c>
      <c r="B33" s="309" t="s">
        <v>311</v>
      </c>
      <c r="C33" s="306">
        <v>445</v>
      </c>
      <c r="D33" s="309" t="s">
        <v>150</v>
      </c>
      <c r="E33" s="306">
        <v>16</v>
      </c>
      <c r="F33" s="306">
        <v>50</v>
      </c>
      <c r="G33" s="306"/>
      <c r="H33" s="306"/>
      <c r="I33" s="306"/>
      <c r="J33" s="306"/>
      <c r="K33" s="306"/>
      <c r="L33" s="306"/>
      <c r="M33" s="306">
        <v>7</v>
      </c>
      <c r="N33" s="306">
        <v>2</v>
      </c>
      <c r="O33" s="306">
        <v>5</v>
      </c>
      <c r="P33" s="306"/>
      <c r="Q33" s="306" t="s">
        <v>181</v>
      </c>
      <c r="R33" s="306" t="s">
        <v>177</v>
      </c>
      <c r="S33" s="306" t="s">
        <v>178</v>
      </c>
      <c r="T33" s="306" t="s">
        <v>178</v>
      </c>
      <c r="U33" s="306" t="s">
        <v>178</v>
      </c>
      <c r="V33" s="309" t="s">
        <v>353</v>
      </c>
      <c r="W33" s="310">
        <v>2.6672931012600001E-2</v>
      </c>
      <c r="X33" s="327" t="s">
        <v>182</v>
      </c>
      <c r="Y33" s="318" t="s">
        <v>21</v>
      </c>
      <c r="Z33" s="318" t="s">
        <v>178</v>
      </c>
      <c r="AA33" s="327"/>
      <c r="AB33" s="457"/>
      <c r="AC33" s="458"/>
      <c r="AD33" s="322">
        <f t="shared" si="0"/>
        <v>0</v>
      </c>
      <c r="AE33" s="306">
        <v>35</v>
      </c>
      <c r="AF33" s="306">
        <v>22</v>
      </c>
      <c r="AG33" s="379" t="s">
        <v>22</v>
      </c>
      <c r="AH33" s="306">
        <v>4</v>
      </c>
    </row>
    <row r="34" spans="1:34" s="380" customFormat="1" x14ac:dyDescent="0.2">
      <c r="A34" s="504" t="s">
        <v>310</v>
      </c>
      <c r="B34" s="504" t="s">
        <v>311</v>
      </c>
      <c r="C34" s="500">
        <v>446</v>
      </c>
      <c r="D34" s="504" t="s">
        <v>150</v>
      </c>
      <c r="E34" s="500">
        <v>57</v>
      </c>
      <c r="F34" s="500">
        <v>179</v>
      </c>
      <c r="G34" s="500">
        <v>56</v>
      </c>
      <c r="H34" s="500">
        <v>176</v>
      </c>
      <c r="I34" s="500">
        <v>52</v>
      </c>
      <c r="J34" s="500">
        <v>163</v>
      </c>
      <c r="K34" s="500">
        <v>48</v>
      </c>
      <c r="L34" s="500">
        <v>151</v>
      </c>
      <c r="M34" s="500">
        <v>20</v>
      </c>
      <c r="N34" s="500">
        <v>2</v>
      </c>
      <c r="O34" s="500">
        <v>14</v>
      </c>
      <c r="P34" s="500"/>
      <c r="Q34" s="500" t="s">
        <v>20</v>
      </c>
      <c r="R34" s="500" t="s">
        <v>177</v>
      </c>
      <c r="S34" s="500" t="s">
        <v>178</v>
      </c>
      <c r="T34" s="500" t="s">
        <v>20</v>
      </c>
      <c r="U34" s="500" t="s">
        <v>20</v>
      </c>
      <c r="V34" s="504" t="s">
        <v>314</v>
      </c>
      <c r="W34" s="506">
        <v>1.02026024193</v>
      </c>
      <c r="X34" s="327" t="s">
        <v>194</v>
      </c>
      <c r="Y34" s="318" t="s">
        <v>186</v>
      </c>
      <c r="Z34" s="318" t="s">
        <v>178</v>
      </c>
      <c r="AA34" s="327" t="s">
        <v>195</v>
      </c>
      <c r="AB34" s="457"/>
      <c r="AC34" s="458"/>
      <c r="AD34" s="322">
        <f t="shared" si="0"/>
        <v>0</v>
      </c>
      <c r="AE34" s="500">
        <v>280</v>
      </c>
      <c r="AF34" s="500">
        <v>106</v>
      </c>
      <c r="AG34" s="530" t="s">
        <v>22</v>
      </c>
      <c r="AH34" s="500">
        <v>10</v>
      </c>
    </row>
    <row r="35" spans="1:34" s="380" customFormat="1" ht="40.5" x14ac:dyDescent="0.2">
      <c r="A35" s="504"/>
      <c r="B35" s="504"/>
      <c r="C35" s="500"/>
      <c r="D35" s="504"/>
      <c r="E35" s="500"/>
      <c r="F35" s="500"/>
      <c r="G35" s="500"/>
      <c r="H35" s="500"/>
      <c r="I35" s="500"/>
      <c r="J35" s="500"/>
      <c r="K35" s="500"/>
      <c r="L35" s="500"/>
      <c r="M35" s="500"/>
      <c r="N35" s="500"/>
      <c r="O35" s="500"/>
      <c r="P35" s="500"/>
      <c r="Q35" s="500"/>
      <c r="R35" s="500"/>
      <c r="S35" s="500"/>
      <c r="T35" s="500"/>
      <c r="U35" s="500"/>
      <c r="V35" s="504"/>
      <c r="W35" s="506"/>
      <c r="X35" s="327" t="s">
        <v>217</v>
      </c>
      <c r="Y35" s="318" t="s">
        <v>186</v>
      </c>
      <c r="Z35" s="318" t="s">
        <v>178</v>
      </c>
      <c r="AA35" s="327"/>
      <c r="AB35" s="457"/>
      <c r="AC35" s="458"/>
      <c r="AD35" s="365">
        <f t="shared" si="0"/>
        <v>0</v>
      </c>
      <c r="AE35" s="500"/>
      <c r="AF35" s="500"/>
      <c r="AG35" s="532"/>
      <c r="AH35" s="500"/>
    </row>
    <row r="36" spans="1:34" s="380" customFormat="1" x14ac:dyDescent="0.2">
      <c r="A36" s="504" t="s">
        <v>310</v>
      </c>
      <c r="B36" s="504" t="s">
        <v>311</v>
      </c>
      <c r="C36" s="500">
        <v>447</v>
      </c>
      <c r="D36" s="504" t="s">
        <v>150</v>
      </c>
      <c r="E36" s="500">
        <v>7</v>
      </c>
      <c r="F36" s="500">
        <v>22</v>
      </c>
      <c r="G36" s="500"/>
      <c r="H36" s="500"/>
      <c r="I36" s="500"/>
      <c r="J36" s="500"/>
      <c r="K36" s="500"/>
      <c r="L36" s="500"/>
      <c r="M36" s="500">
        <v>3</v>
      </c>
      <c r="N36" s="500">
        <v>2</v>
      </c>
      <c r="O36" s="500">
        <v>2</v>
      </c>
      <c r="P36" s="500"/>
      <c r="Q36" s="500" t="s">
        <v>181</v>
      </c>
      <c r="R36" s="500" t="s">
        <v>177</v>
      </c>
      <c r="S36" s="500" t="s">
        <v>178</v>
      </c>
      <c r="T36" s="500" t="s">
        <v>178</v>
      </c>
      <c r="U36" s="500" t="s">
        <v>178</v>
      </c>
      <c r="V36" s="504"/>
      <c r="W36" s="506"/>
      <c r="X36" s="327" t="s">
        <v>182</v>
      </c>
      <c r="Y36" s="318" t="s">
        <v>21</v>
      </c>
      <c r="Z36" s="318" t="s">
        <v>178</v>
      </c>
      <c r="AA36" s="327"/>
      <c r="AB36" s="457"/>
      <c r="AC36" s="458"/>
      <c r="AD36" s="322">
        <f t="shared" si="0"/>
        <v>0</v>
      </c>
      <c r="AE36" s="500">
        <v>6</v>
      </c>
      <c r="AF36" s="500">
        <v>10</v>
      </c>
      <c r="AG36" s="530" t="s">
        <v>22</v>
      </c>
      <c r="AH36" s="500">
        <v>4</v>
      </c>
    </row>
    <row r="37" spans="1:34" s="380" customFormat="1" x14ac:dyDescent="0.2">
      <c r="A37" s="504"/>
      <c r="B37" s="504"/>
      <c r="C37" s="500"/>
      <c r="D37" s="504"/>
      <c r="E37" s="500"/>
      <c r="F37" s="500"/>
      <c r="G37" s="500"/>
      <c r="H37" s="500"/>
      <c r="I37" s="500"/>
      <c r="J37" s="500"/>
      <c r="K37" s="500"/>
      <c r="L37" s="500"/>
      <c r="M37" s="500"/>
      <c r="N37" s="500"/>
      <c r="O37" s="500"/>
      <c r="P37" s="500"/>
      <c r="Q37" s="500"/>
      <c r="R37" s="500"/>
      <c r="S37" s="500"/>
      <c r="T37" s="500"/>
      <c r="U37" s="500"/>
      <c r="V37" s="504"/>
      <c r="W37" s="506"/>
      <c r="X37" s="327"/>
      <c r="Y37" s="318"/>
      <c r="Z37" s="318" t="s">
        <v>178</v>
      </c>
      <c r="AA37" s="327"/>
      <c r="AB37" s="322" t="s">
        <v>22</v>
      </c>
      <c r="AC37" s="438" t="s">
        <v>22</v>
      </c>
      <c r="AD37" s="322" t="s">
        <v>22</v>
      </c>
      <c r="AE37" s="500"/>
      <c r="AF37" s="500"/>
      <c r="AG37" s="532"/>
      <c r="AH37" s="500"/>
    </row>
    <row r="38" spans="1:34" s="380" customFormat="1" x14ac:dyDescent="0.2">
      <c r="A38" s="504" t="s">
        <v>310</v>
      </c>
      <c r="B38" s="504" t="s">
        <v>311</v>
      </c>
      <c r="C38" s="500">
        <v>448</v>
      </c>
      <c r="D38" s="504" t="s">
        <v>150</v>
      </c>
      <c r="E38" s="500">
        <v>94</v>
      </c>
      <c r="F38" s="500">
        <v>295</v>
      </c>
      <c r="G38" s="500"/>
      <c r="H38" s="500"/>
      <c r="I38" s="500"/>
      <c r="J38" s="500"/>
      <c r="K38" s="500"/>
      <c r="L38" s="500"/>
      <c r="M38" s="500">
        <v>28</v>
      </c>
      <c r="N38" s="500">
        <v>6</v>
      </c>
      <c r="O38" s="500">
        <v>12</v>
      </c>
      <c r="P38" s="500"/>
      <c r="Q38" s="500" t="s">
        <v>20</v>
      </c>
      <c r="R38" s="500" t="s">
        <v>177</v>
      </c>
      <c r="S38" s="500" t="s">
        <v>178</v>
      </c>
      <c r="T38" s="500" t="s">
        <v>181</v>
      </c>
      <c r="U38" s="500" t="s">
        <v>21</v>
      </c>
      <c r="V38" s="504" t="s">
        <v>253</v>
      </c>
      <c r="W38" s="506">
        <v>3.3743829622799999</v>
      </c>
      <c r="X38" s="327" t="s">
        <v>179</v>
      </c>
      <c r="Y38" s="318" t="s">
        <v>180</v>
      </c>
      <c r="Z38" s="318" t="s">
        <v>181</v>
      </c>
      <c r="AA38" s="327"/>
      <c r="AB38" s="457"/>
      <c r="AC38" s="458"/>
      <c r="AD38" s="322">
        <f t="shared" si="0"/>
        <v>0</v>
      </c>
      <c r="AE38" s="500">
        <v>336</v>
      </c>
      <c r="AF38" s="500">
        <v>129</v>
      </c>
      <c r="AG38" s="530" t="s">
        <v>22</v>
      </c>
      <c r="AH38" s="500">
        <v>7</v>
      </c>
    </row>
    <row r="39" spans="1:34" s="380" customFormat="1" ht="40.5" x14ac:dyDescent="0.2">
      <c r="A39" s="504"/>
      <c r="B39" s="504"/>
      <c r="C39" s="500"/>
      <c r="D39" s="504"/>
      <c r="E39" s="500"/>
      <c r="F39" s="500"/>
      <c r="G39" s="500"/>
      <c r="H39" s="500"/>
      <c r="I39" s="500"/>
      <c r="J39" s="500"/>
      <c r="K39" s="500"/>
      <c r="L39" s="500"/>
      <c r="M39" s="500"/>
      <c r="N39" s="500"/>
      <c r="O39" s="500"/>
      <c r="P39" s="500"/>
      <c r="Q39" s="500"/>
      <c r="R39" s="500"/>
      <c r="S39" s="500"/>
      <c r="T39" s="500"/>
      <c r="U39" s="500"/>
      <c r="V39" s="504"/>
      <c r="W39" s="506"/>
      <c r="X39" s="327" t="s">
        <v>196</v>
      </c>
      <c r="Y39" s="318" t="s">
        <v>180</v>
      </c>
      <c r="Z39" s="318" t="s">
        <v>181</v>
      </c>
      <c r="AA39" s="327" t="s">
        <v>200</v>
      </c>
      <c r="AB39" s="457"/>
      <c r="AC39" s="458"/>
      <c r="AD39" s="322">
        <f t="shared" si="0"/>
        <v>0</v>
      </c>
      <c r="AE39" s="500"/>
      <c r="AF39" s="500"/>
      <c r="AG39" s="531"/>
      <c r="AH39" s="500"/>
    </row>
    <row r="40" spans="1:34" s="380" customFormat="1" ht="27" x14ac:dyDescent="0.2">
      <c r="A40" s="504"/>
      <c r="B40" s="504"/>
      <c r="C40" s="500"/>
      <c r="D40" s="504"/>
      <c r="E40" s="500"/>
      <c r="F40" s="500"/>
      <c r="G40" s="500"/>
      <c r="H40" s="500"/>
      <c r="I40" s="500"/>
      <c r="J40" s="500"/>
      <c r="K40" s="500"/>
      <c r="L40" s="500"/>
      <c r="M40" s="500"/>
      <c r="N40" s="500"/>
      <c r="O40" s="500"/>
      <c r="P40" s="500"/>
      <c r="Q40" s="500"/>
      <c r="R40" s="500"/>
      <c r="S40" s="500"/>
      <c r="T40" s="500"/>
      <c r="U40" s="500"/>
      <c r="V40" s="504"/>
      <c r="W40" s="506"/>
      <c r="X40" s="327" t="s">
        <v>231</v>
      </c>
      <c r="Y40" s="318"/>
      <c r="Z40" s="318">
        <v>1</v>
      </c>
      <c r="AA40" s="327" t="s">
        <v>232</v>
      </c>
      <c r="AB40" s="457"/>
      <c r="AC40" s="458"/>
      <c r="AD40" s="365">
        <f t="shared" si="0"/>
        <v>0</v>
      </c>
      <c r="AE40" s="500"/>
      <c r="AF40" s="500"/>
      <c r="AG40" s="532"/>
      <c r="AH40" s="500"/>
    </row>
    <row r="41" spans="1:34" s="380" customFormat="1" ht="40.5" x14ac:dyDescent="0.2">
      <c r="A41" s="309" t="s">
        <v>310</v>
      </c>
      <c r="B41" s="309" t="s">
        <v>311</v>
      </c>
      <c r="C41" s="306">
        <v>453</v>
      </c>
      <c r="D41" s="309" t="s">
        <v>150</v>
      </c>
      <c r="E41" s="306">
        <v>92</v>
      </c>
      <c r="F41" s="306">
        <v>289</v>
      </c>
      <c r="G41" s="306"/>
      <c r="H41" s="306"/>
      <c r="I41" s="306"/>
      <c r="J41" s="306"/>
      <c r="K41" s="306"/>
      <c r="L41" s="306"/>
      <c r="M41" s="306">
        <v>19</v>
      </c>
      <c r="N41" s="306">
        <v>5</v>
      </c>
      <c r="O41" s="306">
        <v>9</v>
      </c>
      <c r="P41" s="306"/>
      <c r="Q41" s="306" t="s">
        <v>20</v>
      </c>
      <c r="R41" s="306" t="s">
        <v>210</v>
      </c>
      <c r="S41" s="306" t="s">
        <v>21</v>
      </c>
      <c r="T41" s="306" t="s">
        <v>21</v>
      </c>
      <c r="U41" s="306" t="s">
        <v>20</v>
      </c>
      <c r="V41" s="309" t="s">
        <v>315</v>
      </c>
      <c r="W41" s="310">
        <v>2.5576148274200001</v>
      </c>
      <c r="X41" s="328" t="s">
        <v>251</v>
      </c>
      <c r="Y41" s="318"/>
      <c r="Z41" s="318">
        <v>1</v>
      </c>
      <c r="AA41" s="327"/>
      <c r="AB41" s="457"/>
      <c r="AC41" s="458"/>
      <c r="AD41" s="322">
        <f t="shared" si="0"/>
        <v>0</v>
      </c>
      <c r="AE41" s="306">
        <v>171</v>
      </c>
      <c r="AF41" s="306">
        <v>126</v>
      </c>
      <c r="AG41" s="459"/>
      <c r="AH41" s="306">
        <v>12</v>
      </c>
    </row>
    <row r="42" spans="1:34" s="380" customFormat="1" x14ac:dyDescent="0.2">
      <c r="A42" s="309" t="s">
        <v>310</v>
      </c>
      <c r="B42" s="309" t="s">
        <v>316</v>
      </c>
      <c r="C42" s="306">
        <v>402</v>
      </c>
      <c r="D42" s="309" t="s">
        <v>150</v>
      </c>
      <c r="E42" s="306">
        <v>26</v>
      </c>
      <c r="F42" s="306">
        <v>82</v>
      </c>
      <c r="G42" s="306"/>
      <c r="H42" s="306"/>
      <c r="I42" s="306"/>
      <c r="J42" s="306"/>
      <c r="K42" s="306"/>
      <c r="L42" s="306"/>
      <c r="M42" s="306">
        <v>14</v>
      </c>
      <c r="N42" s="306">
        <v>2</v>
      </c>
      <c r="O42" s="306">
        <v>6</v>
      </c>
      <c r="P42" s="306"/>
      <c r="Q42" s="306" t="s">
        <v>21</v>
      </c>
      <c r="R42" s="306" t="s">
        <v>177</v>
      </c>
      <c r="S42" s="306" t="s">
        <v>178</v>
      </c>
      <c r="T42" s="306" t="s">
        <v>178</v>
      </c>
      <c r="U42" s="306" t="s">
        <v>178</v>
      </c>
      <c r="V42" s="309" t="s">
        <v>353</v>
      </c>
      <c r="W42" s="310">
        <v>0.144371291555</v>
      </c>
      <c r="X42" s="327" t="s">
        <v>179</v>
      </c>
      <c r="Y42" s="318" t="s">
        <v>180</v>
      </c>
      <c r="Z42" s="318" t="s">
        <v>181</v>
      </c>
      <c r="AA42" s="327"/>
      <c r="AB42" s="457"/>
      <c r="AC42" s="458"/>
      <c r="AD42" s="322">
        <f t="shared" si="0"/>
        <v>0</v>
      </c>
      <c r="AE42" s="306">
        <v>84</v>
      </c>
      <c r="AF42" s="306">
        <v>36</v>
      </c>
      <c r="AG42" s="381" t="s">
        <v>22</v>
      </c>
      <c r="AH42" s="306">
        <v>4</v>
      </c>
    </row>
    <row r="43" spans="1:34" s="380" customFormat="1" x14ac:dyDescent="0.2">
      <c r="A43" s="504" t="s">
        <v>310</v>
      </c>
      <c r="B43" s="504" t="s">
        <v>316</v>
      </c>
      <c r="C43" s="500">
        <v>403</v>
      </c>
      <c r="D43" s="504" t="s">
        <v>150</v>
      </c>
      <c r="E43" s="500">
        <v>112</v>
      </c>
      <c r="F43" s="500">
        <v>352</v>
      </c>
      <c r="G43" s="500"/>
      <c r="H43" s="500"/>
      <c r="I43" s="500"/>
      <c r="J43" s="500"/>
      <c r="K43" s="500"/>
      <c r="L43" s="500"/>
      <c r="M43" s="500">
        <v>19</v>
      </c>
      <c r="N43" s="500">
        <v>4</v>
      </c>
      <c r="O43" s="500">
        <v>14</v>
      </c>
      <c r="P43" s="500"/>
      <c r="Q43" s="500" t="s">
        <v>20</v>
      </c>
      <c r="R43" s="500" t="s">
        <v>177</v>
      </c>
      <c r="S43" s="500" t="s">
        <v>178</v>
      </c>
      <c r="T43" s="500" t="s">
        <v>21</v>
      </c>
      <c r="U43" s="500" t="s">
        <v>21</v>
      </c>
      <c r="V43" s="504" t="s">
        <v>216</v>
      </c>
      <c r="W43" s="506">
        <v>3.8074980810299999</v>
      </c>
      <c r="X43" s="327" t="s">
        <v>179</v>
      </c>
      <c r="Y43" s="318" t="s">
        <v>186</v>
      </c>
      <c r="Z43" s="318" t="s">
        <v>178</v>
      </c>
      <c r="AA43" s="327"/>
      <c r="AB43" s="457"/>
      <c r="AC43" s="458"/>
      <c r="AD43" s="322">
        <f t="shared" si="0"/>
        <v>0</v>
      </c>
      <c r="AE43" s="500">
        <v>266</v>
      </c>
      <c r="AF43" s="500">
        <v>153</v>
      </c>
      <c r="AG43" s="530" t="s">
        <v>22</v>
      </c>
      <c r="AH43" s="500">
        <v>8</v>
      </c>
    </row>
    <row r="44" spans="1:34" s="380" customFormat="1" ht="40.5" x14ac:dyDescent="0.2">
      <c r="A44" s="504"/>
      <c r="B44" s="504"/>
      <c r="C44" s="500"/>
      <c r="D44" s="504"/>
      <c r="E44" s="500"/>
      <c r="F44" s="500"/>
      <c r="G44" s="500"/>
      <c r="H44" s="500"/>
      <c r="I44" s="500"/>
      <c r="J44" s="500"/>
      <c r="K44" s="500"/>
      <c r="L44" s="500"/>
      <c r="M44" s="500"/>
      <c r="N44" s="500"/>
      <c r="O44" s="500"/>
      <c r="P44" s="500"/>
      <c r="Q44" s="500"/>
      <c r="R44" s="500"/>
      <c r="S44" s="500"/>
      <c r="T44" s="500"/>
      <c r="U44" s="500"/>
      <c r="V44" s="504"/>
      <c r="W44" s="506"/>
      <c r="X44" s="327" t="s">
        <v>196</v>
      </c>
      <c r="Y44" s="318" t="s">
        <v>186</v>
      </c>
      <c r="Z44" s="318" t="s">
        <v>178</v>
      </c>
      <c r="AA44" s="327" t="s">
        <v>200</v>
      </c>
      <c r="AB44" s="457"/>
      <c r="AC44" s="458"/>
      <c r="AD44" s="322">
        <f t="shared" si="0"/>
        <v>0</v>
      </c>
      <c r="AE44" s="500"/>
      <c r="AF44" s="500"/>
      <c r="AG44" s="531"/>
      <c r="AH44" s="500"/>
    </row>
    <row r="45" spans="1:34" s="380" customFormat="1" ht="40.5" x14ac:dyDescent="0.2">
      <c r="A45" s="504"/>
      <c r="B45" s="504"/>
      <c r="C45" s="500"/>
      <c r="D45" s="504"/>
      <c r="E45" s="500"/>
      <c r="F45" s="500"/>
      <c r="G45" s="500"/>
      <c r="H45" s="500"/>
      <c r="I45" s="500"/>
      <c r="J45" s="500"/>
      <c r="K45" s="500"/>
      <c r="L45" s="500"/>
      <c r="M45" s="500"/>
      <c r="N45" s="500"/>
      <c r="O45" s="500"/>
      <c r="P45" s="500"/>
      <c r="Q45" s="500"/>
      <c r="R45" s="500"/>
      <c r="S45" s="500"/>
      <c r="T45" s="500"/>
      <c r="U45" s="500"/>
      <c r="V45" s="504"/>
      <c r="W45" s="506"/>
      <c r="X45" s="327" t="s">
        <v>217</v>
      </c>
      <c r="Y45" s="318" t="s">
        <v>186</v>
      </c>
      <c r="Z45" s="318" t="s">
        <v>178</v>
      </c>
      <c r="AA45" s="327"/>
      <c r="AB45" s="457"/>
      <c r="AC45" s="458"/>
      <c r="AD45" s="365">
        <f t="shared" si="0"/>
        <v>0</v>
      </c>
      <c r="AE45" s="500"/>
      <c r="AF45" s="500"/>
      <c r="AG45" s="532"/>
      <c r="AH45" s="500"/>
    </row>
    <row r="46" spans="1:34" s="380" customFormat="1" x14ac:dyDescent="0.2">
      <c r="A46" s="309" t="s">
        <v>310</v>
      </c>
      <c r="B46" s="309" t="s">
        <v>316</v>
      </c>
      <c r="C46" s="306">
        <v>416</v>
      </c>
      <c r="D46" s="309" t="s">
        <v>150</v>
      </c>
      <c r="E46" s="306">
        <v>10</v>
      </c>
      <c r="F46" s="306">
        <v>31</v>
      </c>
      <c r="G46" s="306"/>
      <c r="H46" s="306"/>
      <c r="I46" s="306"/>
      <c r="J46" s="306"/>
      <c r="K46" s="306"/>
      <c r="L46" s="306"/>
      <c r="M46" s="306">
        <v>7</v>
      </c>
      <c r="N46" s="306">
        <v>1</v>
      </c>
      <c r="O46" s="306">
        <v>5</v>
      </c>
      <c r="P46" s="306"/>
      <c r="Q46" s="306" t="s">
        <v>181</v>
      </c>
      <c r="R46" s="306" t="s">
        <v>177</v>
      </c>
      <c r="S46" s="306" t="s">
        <v>178</v>
      </c>
      <c r="T46" s="306" t="s">
        <v>178</v>
      </c>
      <c r="U46" s="306" t="s">
        <v>178</v>
      </c>
      <c r="V46" s="309" t="s">
        <v>353</v>
      </c>
      <c r="W46" s="310">
        <v>1.01039771014E-2</v>
      </c>
      <c r="X46" s="327" t="s">
        <v>182</v>
      </c>
      <c r="Y46" s="318" t="s">
        <v>21</v>
      </c>
      <c r="Z46" s="318" t="s">
        <v>178</v>
      </c>
      <c r="AA46" s="327"/>
      <c r="AB46" s="457"/>
      <c r="AC46" s="458"/>
      <c r="AD46" s="322">
        <f t="shared" si="0"/>
        <v>0</v>
      </c>
      <c r="AE46" s="306">
        <v>35</v>
      </c>
      <c r="AF46" s="306">
        <v>14</v>
      </c>
      <c r="AG46" s="379" t="s">
        <v>22</v>
      </c>
      <c r="AH46" s="306">
        <v>4</v>
      </c>
    </row>
    <row r="47" spans="1:34" s="380" customFormat="1" x14ac:dyDescent="0.2">
      <c r="A47" s="504" t="s">
        <v>310</v>
      </c>
      <c r="B47" s="504" t="s">
        <v>316</v>
      </c>
      <c r="C47" s="500">
        <v>417</v>
      </c>
      <c r="D47" s="504" t="s">
        <v>150</v>
      </c>
      <c r="E47" s="500">
        <v>5</v>
      </c>
      <c r="F47" s="500">
        <v>16</v>
      </c>
      <c r="G47" s="500"/>
      <c r="H47" s="500"/>
      <c r="I47" s="500"/>
      <c r="J47" s="500"/>
      <c r="K47" s="500"/>
      <c r="L47" s="500"/>
      <c r="M47" s="500">
        <v>4</v>
      </c>
      <c r="N47" s="500">
        <v>2</v>
      </c>
      <c r="O47" s="500">
        <v>2</v>
      </c>
      <c r="P47" s="500"/>
      <c r="Q47" s="500" t="s">
        <v>181</v>
      </c>
      <c r="R47" s="500" t="s">
        <v>177</v>
      </c>
      <c r="S47" s="500" t="s">
        <v>178</v>
      </c>
      <c r="T47" s="500" t="s">
        <v>178</v>
      </c>
      <c r="U47" s="500" t="s">
        <v>178</v>
      </c>
      <c r="V47" s="504"/>
      <c r="W47" s="506"/>
      <c r="X47" s="327" t="s">
        <v>182</v>
      </c>
      <c r="Y47" s="318" t="s">
        <v>21</v>
      </c>
      <c r="Z47" s="318" t="s">
        <v>178</v>
      </c>
      <c r="AA47" s="327"/>
      <c r="AB47" s="457"/>
      <c r="AC47" s="458"/>
      <c r="AD47" s="322">
        <f t="shared" si="0"/>
        <v>0</v>
      </c>
      <c r="AE47" s="500">
        <v>8</v>
      </c>
      <c r="AF47" s="500">
        <v>7</v>
      </c>
      <c r="AG47" s="530" t="s">
        <v>22</v>
      </c>
      <c r="AH47" s="500">
        <v>4</v>
      </c>
    </row>
    <row r="48" spans="1:34" s="380" customFormat="1" x14ac:dyDescent="0.2">
      <c r="A48" s="504"/>
      <c r="B48" s="504"/>
      <c r="C48" s="500"/>
      <c r="D48" s="504"/>
      <c r="E48" s="500"/>
      <c r="F48" s="500"/>
      <c r="G48" s="500"/>
      <c r="H48" s="500"/>
      <c r="I48" s="500"/>
      <c r="J48" s="500"/>
      <c r="K48" s="500"/>
      <c r="L48" s="500"/>
      <c r="M48" s="500"/>
      <c r="N48" s="500"/>
      <c r="O48" s="500"/>
      <c r="P48" s="500"/>
      <c r="Q48" s="500"/>
      <c r="R48" s="500"/>
      <c r="S48" s="500"/>
      <c r="T48" s="500"/>
      <c r="U48" s="500"/>
      <c r="V48" s="504"/>
      <c r="W48" s="506"/>
      <c r="X48" s="327"/>
      <c r="Y48" s="318"/>
      <c r="Z48" s="318" t="s">
        <v>178</v>
      </c>
      <c r="AA48" s="327"/>
      <c r="AB48" s="322" t="s">
        <v>22</v>
      </c>
      <c r="AC48" s="438" t="s">
        <v>22</v>
      </c>
      <c r="AD48" s="322" t="s">
        <v>22</v>
      </c>
      <c r="AE48" s="500"/>
      <c r="AF48" s="500"/>
      <c r="AG48" s="532"/>
      <c r="AH48" s="500"/>
    </row>
    <row r="49" spans="1:34" s="380" customFormat="1" x14ac:dyDescent="0.2">
      <c r="A49" s="504" t="s">
        <v>310</v>
      </c>
      <c r="B49" s="504" t="s">
        <v>316</v>
      </c>
      <c r="C49" s="500">
        <v>418</v>
      </c>
      <c r="D49" s="504" t="s">
        <v>150</v>
      </c>
      <c r="E49" s="500">
        <v>66</v>
      </c>
      <c r="F49" s="500">
        <v>207</v>
      </c>
      <c r="G49" s="500"/>
      <c r="H49" s="500"/>
      <c r="I49" s="500"/>
      <c r="J49" s="500"/>
      <c r="K49" s="500"/>
      <c r="L49" s="500"/>
      <c r="M49" s="500">
        <v>20</v>
      </c>
      <c r="N49" s="500">
        <v>2</v>
      </c>
      <c r="O49" s="500">
        <v>11</v>
      </c>
      <c r="P49" s="500"/>
      <c r="Q49" s="500" t="s">
        <v>20</v>
      </c>
      <c r="R49" s="500" t="s">
        <v>177</v>
      </c>
      <c r="S49" s="500" t="s">
        <v>178</v>
      </c>
      <c r="T49" s="500" t="s">
        <v>21</v>
      </c>
      <c r="U49" s="500" t="s">
        <v>20</v>
      </c>
      <c r="V49" s="504" t="s">
        <v>317</v>
      </c>
      <c r="W49" s="506">
        <v>1.3737108841300001</v>
      </c>
      <c r="X49" s="327" t="s">
        <v>179</v>
      </c>
      <c r="Y49" s="318" t="s">
        <v>186</v>
      </c>
      <c r="Z49" s="318" t="s">
        <v>178</v>
      </c>
      <c r="AA49" s="327"/>
      <c r="AB49" s="457"/>
      <c r="AC49" s="458"/>
      <c r="AD49" s="322">
        <f t="shared" si="0"/>
        <v>0</v>
      </c>
      <c r="AE49" s="500">
        <v>220</v>
      </c>
      <c r="AF49" s="500">
        <v>91</v>
      </c>
      <c r="AG49" s="530" t="s">
        <v>22</v>
      </c>
      <c r="AH49" s="500">
        <v>9</v>
      </c>
    </row>
    <row r="50" spans="1:34" s="380" customFormat="1" ht="27" x14ac:dyDescent="0.2">
      <c r="A50" s="504"/>
      <c r="B50" s="504"/>
      <c r="C50" s="500"/>
      <c r="D50" s="504"/>
      <c r="E50" s="500"/>
      <c r="F50" s="500"/>
      <c r="G50" s="500"/>
      <c r="H50" s="500"/>
      <c r="I50" s="500"/>
      <c r="J50" s="500"/>
      <c r="K50" s="500"/>
      <c r="L50" s="500"/>
      <c r="M50" s="500"/>
      <c r="N50" s="500"/>
      <c r="O50" s="500"/>
      <c r="P50" s="500"/>
      <c r="Q50" s="500"/>
      <c r="R50" s="500"/>
      <c r="S50" s="500"/>
      <c r="T50" s="500"/>
      <c r="U50" s="500"/>
      <c r="V50" s="504"/>
      <c r="W50" s="506"/>
      <c r="X50" s="327" t="s">
        <v>231</v>
      </c>
      <c r="Y50" s="318"/>
      <c r="Z50" s="318" t="s">
        <v>178</v>
      </c>
      <c r="AA50" s="327" t="s">
        <v>232</v>
      </c>
      <c r="AB50" s="457"/>
      <c r="AC50" s="458"/>
      <c r="AD50" s="365">
        <f t="shared" si="0"/>
        <v>0</v>
      </c>
      <c r="AE50" s="500"/>
      <c r="AF50" s="500"/>
      <c r="AG50" s="531"/>
      <c r="AH50" s="500"/>
    </row>
    <row r="51" spans="1:34" s="380" customFormat="1" ht="40.5" x14ac:dyDescent="0.2">
      <c r="A51" s="504"/>
      <c r="B51" s="504"/>
      <c r="C51" s="500"/>
      <c r="D51" s="504"/>
      <c r="E51" s="500"/>
      <c r="F51" s="500"/>
      <c r="G51" s="500"/>
      <c r="H51" s="500"/>
      <c r="I51" s="500"/>
      <c r="J51" s="500"/>
      <c r="K51" s="500"/>
      <c r="L51" s="500"/>
      <c r="M51" s="500"/>
      <c r="N51" s="500"/>
      <c r="O51" s="500"/>
      <c r="P51" s="500"/>
      <c r="Q51" s="500"/>
      <c r="R51" s="500"/>
      <c r="S51" s="500"/>
      <c r="T51" s="500"/>
      <c r="U51" s="500"/>
      <c r="V51" s="504"/>
      <c r="W51" s="506"/>
      <c r="X51" s="327" t="s">
        <v>196</v>
      </c>
      <c r="Y51" s="318" t="s">
        <v>186</v>
      </c>
      <c r="Z51" s="318" t="s">
        <v>178</v>
      </c>
      <c r="AA51" s="327" t="s">
        <v>200</v>
      </c>
      <c r="AB51" s="457"/>
      <c r="AC51" s="458"/>
      <c r="AD51" s="322">
        <f t="shared" si="0"/>
        <v>0</v>
      </c>
      <c r="AE51" s="500"/>
      <c r="AF51" s="500"/>
      <c r="AG51" s="532"/>
      <c r="AH51" s="500"/>
    </row>
    <row r="52" spans="1:34" s="380" customFormat="1" x14ac:dyDescent="0.2">
      <c r="A52" s="504" t="s">
        <v>310</v>
      </c>
      <c r="B52" s="504" t="s">
        <v>316</v>
      </c>
      <c r="C52" s="500">
        <v>419</v>
      </c>
      <c r="D52" s="504" t="s">
        <v>150</v>
      </c>
      <c r="E52" s="500">
        <v>70</v>
      </c>
      <c r="F52" s="500">
        <v>220</v>
      </c>
      <c r="G52" s="500"/>
      <c r="H52" s="500"/>
      <c r="I52" s="500"/>
      <c r="J52" s="500"/>
      <c r="K52" s="500"/>
      <c r="L52" s="500"/>
      <c r="M52" s="500">
        <v>27</v>
      </c>
      <c r="N52" s="500">
        <v>4</v>
      </c>
      <c r="O52" s="500">
        <v>11</v>
      </c>
      <c r="P52" s="500"/>
      <c r="Q52" s="500" t="s">
        <v>20</v>
      </c>
      <c r="R52" s="500" t="s">
        <v>177</v>
      </c>
      <c r="S52" s="500" t="s">
        <v>178</v>
      </c>
      <c r="T52" s="500" t="s">
        <v>21</v>
      </c>
      <c r="U52" s="500" t="s">
        <v>21</v>
      </c>
      <c r="V52" s="504" t="s">
        <v>318</v>
      </c>
      <c r="W52" s="506">
        <v>1.8573321786699999</v>
      </c>
      <c r="X52" s="327" t="s">
        <v>179</v>
      </c>
      <c r="Y52" s="318" t="s">
        <v>186</v>
      </c>
      <c r="Z52" s="318" t="s">
        <v>178</v>
      </c>
      <c r="AA52" s="327"/>
      <c r="AB52" s="457"/>
      <c r="AC52" s="458"/>
      <c r="AD52" s="322">
        <f t="shared" si="0"/>
        <v>0</v>
      </c>
      <c r="AE52" s="500">
        <v>297</v>
      </c>
      <c r="AF52" s="500">
        <v>96</v>
      </c>
      <c r="AG52" s="530" t="s">
        <v>22</v>
      </c>
      <c r="AH52" s="500">
        <v>8</v>
      </c>
    </row>
    <row r="53" spans="1:34" s="380" customFormat="1" ht="40.5" x14ac:dyDescent="0.2">
      <c r="A53" s="504"/>
      <c r="B53" s="504"/>
      <c r="C53" s="500"/>
      <c r="D53" s="504"/>
      <c r="E53" s="500"/>
      <c r="F53" s="500"/>
      <c r="G53" s="500"/>
      <c r="H53" s="500"/>
      <c r="I53" s="500"/>
      <c r="J53" s="500"/>
      <c r="K53" s="500"/>
      <c r="L53" s="500"/>
      <c r="M53" s="500"/>
      <c r="N53" s="500"/>
      <c r="O53" s="500"/>
      <c r="P53" s="500"/>
      <c r="Q53" s="500"/>
      <c r="R53" s="500"/>
      <c r="S53" s="500"/>
      <c r="T53" s="500"/>
      <c r="U53" s="500"/>
      <c r="V53" s="504"/>
      <c r="W53" s="506"/>
      <c r="X53" s="327" t="s">
        <v>196</v>
      </c>
      <c r="Y53" s="318" t="s">
        <v>186</v>
      </c>
      <c r="Z53" s="318" t="s">
        <v>178</v>
      </c>
      <c r="AA53" s="327" t="s">
        <v>200</v>
      </c>
      <c r="AB53" s="457"/>
      <c r="AC53" s="458"/>
      <c r="AD53" s="322">
        <f t="shared" si="0"/>
        <v>0</v>
      </c>
      <c r="AE53" s="500"/>
      <c r="AF53" s="500"/>
      <c r="AG53" s="531"/>
      <c r="AH53" s="500"/>
    </row>
    <row r="54" spans="1:34" s="380" customFormat="1" ht="40.5" x14ac:dyDescent="0.2">
      <c r="A54" s="504"/>
      <c r="B54" s="504"/>
      <c r="C54" s="500"/>
      <c r="D54" s="504"/>
      <c r="E54" s="500"/>
      <c r="F54" s="500"/>
      <c r="G54" s="500"/>
      <c r="H54" s="500"/>
      <c r="I54" s="500"/>
      <c r="J54" s="500"/>
      <c r="K54" s="500"/>
      <c r="L54" s="500"/>
      <c r="M54" s="500"/>
      <c r="N54" s="500"/>
      <c r="O54" s="500"/>
      <c r="P54" s="500"/>
      <c r="Q54" s="500"/>
      <c r="R54" s="500"/>
      <c r="S54" s="500"/>
      <c r="T54" s="500"/>
      <c r="U54" s="500"/>
      <c r="V54" s="504"/>
      <c r="W54" s="506"/>
      <c r="X54" s="327" t="s">
        <v>217</v>
      </c>
      <c r="Y54" s="318" t="s">
        <v>186</v>
      </c>
      <c r="Z54" s="318" t="s">
        <v>178</v>
      </c>
      <c r="AA54" s="327"/>
      <c r="AB54" s="457"/>
      <c r="AC54" s="458"/>
      <c r="AD54" s="365">
        <f t="shared" si="0"/>
        <v>0</v>
      </c>
      <c r="AE54" s="500"/>
      <c r="AF54" s="500"/>
      <c r="AG54" s="532"/>
      <c r="AH54" s="500"/>
    </row>
    <row r="55" spans="1:34" s="380" customFormat="1" x14ac:dyDescent="0.2">
      <c r="A55" s="504" t="s">
        <v>310</v>
      </c>
      <c r="B55" s="504" t="s">
        <v>316</v>
      </c>
      <c r="C55" s="500">
        <v>421</v>
      </c>
      <c r="D55" s="504" t="s">
        <v>150</v>
      </c>
      <c r="E55" s="500">
        <v>59</v>
      </c>
      <c r="F55" s="500">
        <v>185</v>
      </c>
      <c r="G55" s="500"/>
      <c r="H55" s="500"/>
      <c r="I55" s="500"/>
      <c r="J55" s="500"/>
      <c r="K55" s="500"/>
      <c r="L55" s="500"/>
      <c r="M55" s="500">
        <v>22</v>
      </c>
      <c r="N55" s="500">
        <v>4</v>
      </c>
      <c r="O55" s="500">
        <v>10</v>
      </c>
      <c r="P55" s="500"/>
      <c r="Q55" s="500" t="s">
        <v>20</v>
      </c>
      <c r="R55" s="500" t="s">
        <v>177</v>
      </c>
      <c r="S55" s="500" t="s">
        <v>178</v>
      </c>
      <c r="T55" s="500" t="s">
        <v>21</v>
      </c>
      <c r="U55" s="500" t="s">
        <v>21</v>
      </c>
      <c r="V55" s="504" t="s">
        <v>216</v>
      </c>
      <c r="W55" s="506">
        <v>1.2036610080000001</v>
      </c>
      <c r="X55" s="327" t="s">
        <v>179</v>
      </c>
      <c r="Y55" s="318" t="s">
        <v>186</v>
      </c>
      <c r="Z55" s="318" t="s">
        <v>178</v>
      </c>
      <c r="AA55" s="327"/>
      <c r="AB55" s="457"/>
      <c r="AC55" s="458"/>
      <c r="AD55" s="322">
        <f t="shared" si="0"/>
        <v>0</v>
      </c>
      <c r="AE55" s="500">
        <v>220</v>
      </c>
      <c r="AF55" s="500">
        <v>81</v>
      </c>
      <c r="AG55" s="533" t="s">
        <v>22</v>
      </c>
      <c r="AH55" s="500">
        <v>8</v>
      </c>
    </row>
    <row r="56" spans="1:34" s="380" customFormat="1" ht="40.5" x14ac:dyDescent="0.2">
      <c r="A56" s="504"/>
      <c r="B56" s="504"/>
      <c r="C56" s="500"/>
      <c r="D56" s="504"/>
      <c r="E56" s="500"/>
      <c r="F56" s="500"/>
      <c r="G56" s="500"/>
      <c r="H56" s="500"/>
      <c r="I56" s="500"/>
      <c r="J56" s="500"/>
      <c r="K56" s="500"/>
      <c r="L56" s="500"/>
      <c r="M56" s="500"/>
      <c r="N56" s="500"/>
      <c r="O56" s="500"/>
      <c r="P56" s="500"/>
      <c r="Q56" s="500"/>
      <c r="R56" s="500"/>
      <c r="S56" s="500"/>
      <c r="T56" s="500"/>
      <c r="U56" s="500"/>
      <c r="V56" s="504"/>
      <c r="W56" s="506"/>
      <c r="X56" s="327" t="s">
        <v>196</v>
      </c>
      <c r="Y56" s="318" t="s">
        <v>186</v>
      </c>
      <c r="Z56" s="318" t="s">
        <v>178</v>
      </c>
      <c r="AA56" s="327" t="s">
        <v>200</v>
      </c>
      <c r="AB56" s="457"/>
      <c r="AC56" s="458"/>
      <c r="AD56" s="322">
        <f t="shared" si="0"/>
        <v>0</v>
      </c>
      <c r="AE56" s="500"/>
      <c r="AF56" s="500"/>
      <c r="AG56" s="531"/>
      <c r="AH56" s="500"/>
    </row>
    <row r="57" spans="1:34" s="380" customFormat="1" ht="40.5" x14ac:dyDescent="0.2">
      <c r="A57" s="504"/>
      <c r="B57" s="504"/>
      <c r="C57" s="500"/>
      <c r="D57" s="504"/>
      <c r="E57" s="500"/>
      <c r="F57" s="500"/>
      <c r="G57" s="500"/>
      <c r="H57" s="500"/>
      <c r="I57" s="500"/>
      <c r="J57" s="500"/>
      <c r="K57" s="500"/>
      <c r="L57" s="500"/>
      <c r="M57" s="500"/>
      <c r="N57" s="500"/>
      <c r="O57" s="500"/>
      <c r="P57" s="500"/>
      <c r="Q57" s="500"/>
      <c r="R57" s="500"/>
      <c r="S57" s="500"/>
      <c r="T57" s="500"/>
      <c r="U57" s="500"/>
      <c r="V57" s="504"/>
      <c r="W57" s="506"/>
      <c r="X57" s="327" t="s">
        <v>217</v>
      </c>
      <c r="Y57" s="318" t="s">
        <v>186</v>
      </c>
      <c r="Z57" s="318" t="s">
        <v>178</v>
      </c>
      <c r="AA57" s="327"/>
      <c r="AB57" s="457"/>
      <c r="AC57" s="458"/>
      <c r="AD57" s="365">
        <f t="shared" si="0"/>
        <v>0</v>
      </c>
      <c r="AE57" s="500"/>
      <c r="AF57" s="500"/>
      <c r="AG57" s="532"/>
      <c r="AH57" s="500"/>
    </row>
    <row r="58" spans="1:34" s="380" customFormat="1" x14ac:dyDescent="0.2">
      <c r="A58" s="504" t="s">
        <v>310</v>
      </c>
      <c r="B58" s="504" t="s">
        <v>316</v>
      </c>
      <c r="C58" s="500">
        <v>422</v>
      </c>
      <c r="D58" s="504" t="s">
        <v>150</v>
      </c>
      <c r="E58" s="500">
        <v>76</v>
      </c>
      <c r="F58" s="500">
        <v>239</v>
      </c>
      <c r="G58" s="500"/>
      <c r="H58" s="500"/>
      <c r="I58" s="500"/>
      <c r="J58" s="500"/>
      <c r="K58" s="500"/>
      <c r="L58" s="500"/>
      <c r="M58" s="500">
        <v>22</v>
      </c>
      <c r="N58" s="500">
        <v>5</v>
      </c>
      <c r="O58" s="500">
        <v>13</v>
      </c>
      <c r="P58" s="500"/>
      <c r="Q58" s="500" t="s">
        <v>20</v>
      </c>
      <c r="R58" s="500" t="s">
        <v>177</v>
      </c>
      <c r="S58" s="500" t="s">
        <v>178</v>
      </c>
      <c r="T58" s="500" t="s">
        <v>21</v>
      </c>
      <c r="U58" s="500" t="s">
        <v>21</v>
      </c>
      <c r="V58" s="504" t="s">
        <v>216</v>
      </c>
      <c r="W58" s="506">
        <v>2.0113338391200002</v>
      </c>
      <c r="X58" s="327" t="s">
        <v>179</v>
      </c>
      <c r="Y58" s="318" t="s">
        <v>186</v>
      </c>
      <c r="Z58" s="318" t="s">
        <v>178</v>
      </c>
      <c r="AA58" s="327"/>
      <c r="AB58" s="457"/>
      <c r="AC58" s="458"/>
      <c r="AD58" s="322">
        <f t="shared" si="0"/>
        <v>0</v>
      </c>
      <c r="AE58" s="500">
        <v>286</v>
      </c>
      <c r="AF58" s="500">
        <v>104</v>
      </c>
      <c r="AG58" s="530" t="s">
        <v>22</v>
      </c>
      <c r="AH58" s="500">
        <v>8</v>
      </c>
    </row>
    <row r="59" spans="1:34" s="380" customFormat="1" ht="40.5" x14ac:dyDescent="0.2">
      <c r="A59" s="504"/>
      <c r="B59" s="504"/>
      <c r="C59" s="500"/>
      <c r="D59" s="504"/>
      <c r="E59" s="500"/>
      <c r="F59" s="500"/>
      <c r="G59" s="500"/>
      <c r="H59" s="500"/>
      <c r="I59" s="500"/>
      <c r="J59" s="500"/>
      <c r="K59" s="500"/>
      <c r="L59" s="500"/>
      <c r="M59" s="500"/>
      <c r="N59" s="500"/>
      <c r="O59" s="500"/>
      <c r="P59" s="500"/>
      <c r="Q59" s="500"/>
      <c r="R59" s="500"/>
      <c r="S59" s="500"/>
      <c r="T59" s="500"/>
      <c r="U59" s="500"/>
      <c r="V59" s="504"/>
      <c r="W59" s="506"/>
      <c r="X59" s="327" t="s">
        <v>196</v>
      </c>
      <c r="Y59" s="318" t="s">
        <v>186</v>
      </c>
      <c r="Z59" s="318" t="s">
        <v>178</v>
      </c>
      <c r="AA59" s="327" t="s">
        <v>200</v>
      </c>
      <c r="AB59" s="457"/>
      <c r="AC59" s="458"/>
      <c r="AD59" s="322">
        <f t="shared" si="0"/>
        <v>0</v>
      </c>
      <c r="AE59" s="500"/>
      <c r="AF59" s="500"/>
      <c r="AG59" s="531"/>
      <c r="AH59" s="500"/>
    </row>
    <row r="60" spans="1:34" s="380" customFormat="1" ht="40.5" x14ac:dyDescent="0.2">
      <c r="A60" s="504"/>
      <c r="B60" s="504"/>
      <c r="C60" s="500"/>
      <c r="D60" s="504"/>
      <c r="E60" s="500"/>
      <c r="F60" s="500"/>
      <c r="G60" s="500"/>
      <c r="H60" s="500"/>
      <c r="I60" s="500"/>
      <c r="J60" s="500"/>
      <c r="K60" s="500"/>
      <c r="L60" s="500"/>
      <c r="M60" s="500"/>
      <c r="N60" s="500"/>
      <c r="O60" s="500"/>
      <c r="P60" s="500"/>
      <c r="Q60" s="500"/>
      <c r="R60" s="500"/>
      <c r="S60" s="500"/>
      <c r="T60" s="500"/>
      <c r="U60" s="500"/>
      <c r="V60" s="504"/>
      <c r="W60" s="506"/>
      <c r="X60" s="327" t="s">
        <v>217</v>
      </c>
      <c r="Y60" s="318" t="s">
        <v>186</v>
      </c>
      <c r="Z60" s="318" t="s">
        <v>178</v>
      </c>
      <c r="AA60" s="327"/>
      <c r="AB60" s="457"/>
      <c r="AC60" s="458"/>
      <c r="AD60" s="365">
        <f t="shared" si="0"/>
        <v>0</v>
      </c>
      <c r="AE60" s="500"/>
      <c r="AF60" s="500"/>
      <c r="AG60" s="532"/>
      <c r="AH60" s="500"/>
    </row>
    <row r="61" spans="1:34" s="380" customFormat="1" x14ac:dyDescent="0.2">
      <c r="A61" s="504" t="s">
        <v>310</v>
      </c>
      <c r="B61" s="504" t="s">
        <v>316</v>
      </c>
      <c r="C61" s="500">
        <v>423</v>
      </c>
      <c r="D61" s="504" t="s">
        <v>150</v>
      </c>
      <c r="E61" s="500">
        <v>4</v>
      </c>
      <c r="F61" s="500">
        <v>13</v>
      </c>
      <c r="G61" s="500"/>
      <c r="H61" s="500"/>
      <c r="I61" s="500"/>
      <c r="J61" s="500"/>
      <c r="K61" s="500"/>
      <c r="L61" s="500"/>
      <c r="M61" s="500">
        <v>3</v>
      </c>
      <c r="N61" s="500">
        <v>2</v>
      </c>
      <c r="O61" s="500">
        <v>1</v>
      </c>
      <c r="P61" s="500"/>
      <c r="Q61" s="500" t="s">
        <v>181</v>
      </c>
      <c r="R61" s="500" t="s">
        <v>177</v>
      </c>
      <c r="S61" s="500" t="s">
        <v>178</v>
      </c>
      <c r="T61" s="500" t="s">
        <v>178</v>
      </c>
      <c r="U61" s="500" t="s">
        <v>178</v>
      </c>
      <c r="V61" s="504"/>
      <c r="W61" s="506"/>
      <c r="X61" s="327" t="s">
        <v>182</v>
      </c>
      <c r="Y61" s="318" t="s">
        <v>21</v>
      </c>
      <c r="Z61" s="318" t="s">
        <v>178</v>
      </c>
      <c r="AA61" s="327"/>
      <c r="AB61" s="457"/>
      <c r="AC61" s="458"/>
      <c r="AD61" s="322">
        <f t="shared" si="0"/>
        <v>0</v>
      </c>
      <c r="AE61" s="500">
        <v>3</v>
      </c>
      <c r="AF61" s="500">
        <v>6</v>
      </c>
      <c r="AG61" s="530" t="s">
        <v>22</v>
      </c>
      <c r="AH61" s="500">
        <v>4</v>
      </c>
    </row>
    <row r="62" spans="1:34" s="380" customFormat="1" x14ac:dyDescent="0.2">
      <c r="A62" s="504"/>
      <c r="B62" s="504"/>
      <c r="C62" s="500"/>
      <c r="D62" s="504"/>
      <c r="E62" s="500"/>
      <c r="F62" s="500"/>
      <c r="G62" s="500"/>
      <c r="H62" s="500"/>
      <c r="I62" s="500"/>
      <c r="J62" s="500"/>
      <c r="K62" s="500"/>
      <c r="L62" s="500"/>
      <c r="M62" s="500"/>
      <c r="N62" s="500"/>
      <c r="O62" s="500"/>
      <c r="P62" s="500"/>
      <c r="Q62" s="500"/>
      <c r="R62" s="500"/>
      <c r="S62" s="500"/>
      <c r="T62" s="500"/>
      <c r="U62" s="500"/>
      <c r="V62" s="504"/>
      <c r="W62" s="506"/>
      <c r="X62" s="327"/>
      <c r="Y62" s="318"/>
      <c r="Z62" s="318" t="s">
        <v>178</v>
      </c>
      <c r="AA62" s="327"/>
      <c r="AB62" s="322" t="s">
        <v>22</v>
      </c>
      <c r="AC62" s="438" t="s">
        <v>22</v>
      </c>
      <c r="AD62" s="322" t="s">
        <v>22</v>
      </c>
      <c r="AE62" s="500"/>
      <c r="AF62" s="500"/>
      <c r="AG62" s="532"/>
      <c r="AH62" s="500"/>
    </row>
    <row r="63" spans="1:34" s="380" customFormat="1" x14ac:dyDescent="0.2">
      <c r="A63" s="309" t="s">
        <v>310</v>
      </c>
      <c r="B63" s="309" t="s">
        <v>316</v>
      </c>
      <c r="C63" s="306">
        <v>424</v>
      </c>
      <c r="D63" s="309" t="s">
        <v>190</v>
      </c>
      <c r="E63" s="306">
        <v>62</v>
      </c>
      <c r="F63" s="306">
        <v>195</v>
      </c>
      <c r="G63" s="306"/>
      <c r="H63" s="306"/>
      <c r="I63" s="306"/>
      <c r="J63" s="306"/>
      <c r="K63" s="306"/>
      <c r="L63" s="306"/>
      <c r="M63" s="306">
        <v>16</v>
      </c>
      <c r="N63" s="306">
        <v>2</v>
      </c>
      <c r="O63" s="306">
        <v>12</v>
      </c>
      <c r="P63" s="306"/>
      <c r="Q63" s="306" t="s">
        <v>20</v>
      </c>
      <c r="R63" s="306" t="s">
        <v>177</v>
      </c>
      <c r="S63" s="306" t="s">
        <v>178</v>
      </c>
      <c r="T63" s="306" t="s">
        <v>181</v>
      </c>
      <c r="U63" s="306" t="s">
        <v>181</v>
      </c>
      <c r="V63" s="309" t="s">
        <v>227</v>
      </c>
      <c r="W63" s="310">
        <v>0.96807629569499998</v>
      </c>
      <c r="X63" s="327" t="s">
        <v>179</v>
      </c>
      <c r="Y63" s="318" t="s">
        <v>180</v>
      </c>
      <c r="Z63" s="318" t="s">
        <v>181</v>
      </c>
      <c r="AA63" s="327"/>
      <c r="AB63" s="457"/>
      <c r="AC63" s="458"/>
      <c r="AD63" s="322">
        <f t="shared" si="0"/>
        <v>0</v>
      </c>
      <c r="AE63" s="306">
        <v>192</v>
      </c>
      <c r="AF63" s="306">
        <v>85</v>
      </c>
      <c r="AG63" s="379" t="s">
        <v>22</v>
      </c>
      <c r="AH63" s="306">
        <v>6</v>
      </c>
    </row>
    <row r="64" spans="1:34" s="380" customFormat="1" x14ac:dyDescent="0.2">
      <c r="A64" s="504" t="s">
        <v>310</v>
      </c>
      <c r="B64" s="504" t="s">
        <v>316</v>
      </c>
      <c r="C64" s="500">
        <v>427</v>
      </c>
      <c r="D64" s="504" t="s">
        <v>150</v>
      </c>
      <c r="E64" s="500">
        <v>5</v>
      </c>
      <c r="F64" s="500">
        <v>16</v>
      </c>
      <c r="G64" s="500"/>
      <c r="H64" s="500"/>
      <c r="I64" s="500"/>
      <c r="J64" s="500"/>
      <c r="K64" s="500"/>
      <c r="L64" s="500"/>
      <c r="M64" s="500">
        <v>3</v>
      </c>
      <c r="N64" s="500">
        <v>1</v>
      </c>
      <c r="O64" s="500">
        <v>1</v>
      </c>
      <c r="P64" s="500"/>
      <c r="Q64" s="500" t="s">
        <v>181</v>
      </c>
      <c r="R64" s="500" t="s">
        <v>177</v>
      </c>
      <c r="S64" s="500" t="s">
        <v>181</v>
      </c>
      <c r="T64" s="500" t="s">
        <v>178</v>
      </c>
      <c r="U64" s="500" t="s">
        <v>178</v>
      </c>
      <c r="V64" s="504"/>
      <c r="W64" s="506"/>
      <c r="X64" s="327" t="s">
        <v>182</v>
      </c>
      <c r="Y64" s="318" t="s">
        <v>21</v>
      </c>
      <c r="Z64" s="318" t="s">
        <v>178</v>
      </c>
      <c r="AA64" s="327"/>
      <c r="AB64" s="457"/>
      <c r="AC64" s="458"/>
      <c r="AD64" s="322">
        <f t="shared" si="0"/>
        <v>0</v>
      </c>
      <c r="AE64" s="500">
        <v>3</v>
      </c>
      <c r="AF64" s="500">
        <v>7</v>
      </c>
      <c r="AG64" s="530" t="s">
        <v>22</v>
      </c>
      <c r="AH64" s="500">
        <v>5</v>
      </c>
    </row>
    <row r="65" spans="1:34" s="380" customFormat="1" x14ac:dyDescent="0.2">
      <c r="A65" s="504"/>
      <c r="B65" s="504"/>
      <c r="C65" s="500"/>
      <c r="D65" s="504"/>
      <c r="E65" s="500"/>
      <c r="F65" s="500"/>
      <c r="G65" s="500"/>
      <c r="H65" s="500"/>
      <c r="I65" s="500"/>
      <c r="J65" s="500"/>
      <c r="K65" s="500"/>
      <c r="L65" s="500"/>
      <c r="M65" s="500"/>
      <c r="N65" s="500"/>
      <c r="O65" s="500"/>
      <c r="P65" s="500"/>
      <c r="Q65" s="500"/>
      <c r="R65" s="500"/>
      <c r="S65" s="500"/>
      <c r="T65" s="500"/>
      <c r="U65" s="500"/>
      <c r="V65" s="504"/>
      <c r="W65" s="506"/>
      <c r="X65" s="327"/>
      <c r="Y65" s="318"/>
      <c r="Z65" s="318" t="s">
        <v>178</v>
      </c>
      <c r="AA65" s="327"/>
      <c r="AB65" s="322" t="s">
        <v>22</v>
      </c>
      <c r="AC65" s="438" t="s">
        <v>22</v>
      </c>
      <c r="AD65" s="322" t="s">
        <v>22</v>
      </c>
      <c r="AE65" s="500"/>
      <c r="AF65" s="500"/>
      <c r="AG65" s="532"/>
      <c r="AH65" s="500"/>
    </row>
    <row r="66" spans="1:34" s="380" customFormat="1" x14ac:dyDescent="0.2">
      <c r="A66" s="504" t="s">
        <v>310</v>
      </c>
      <c r="B66" s="504" t="s">
        <v>316</v>
      </c>
      <c r="C66" s="500">
        <v>428</v>
      </c>
      <c r="D66" s="504" t="s">
        <v>150</v>
      </c>
      <c r="E66" s="500">
        <v>6</v>
      </c>
      <c r="F66" s="500">
        <v>19</v>
      </c>
      <c r="G66" s="500"/>
      <c r="H66" s="500"/>
      <c r="I66" s="500"/>
      <c r="J66" s="500"/>
      <c r="K66" s="500"/>
      <c r="L66" s="500"/>
      <c r="M66" s="500">
        <v>5</v>
      </c>
      <c r="N66" s="500">
        <v>2</v>
      </c>
      <c r="O66" s="500">
        <v>2</v>
      </c>
      <c r="P66" s="500"/>
      <c r="Q66" s="500" t="s">
        <v>181</v>
      </c>
      <c r="R66" s="500" t="s">
        <v>177</v>
      </c>
      <c r="S66" s="500" t="s">
        <v>178</v>
      </c>
      <c r="T66" s="500" t="s">
        <v>178</v>
      </c>
      <c r="U66" s="500" t="s">
        <v>178</v>
      </c>
      <c r="V66" s="504"/>
      <c r="W66" s="506"/>
      <c r="X66" s="327" t="s">
        <v>182</v>
      </c>
      <c r="Y66" s="318" t="s">
        <v>21</v>
      </c>
      <c r="Z66" s="318" t="s">
        <v>178</v>
      </c>
      <c r="AA66" s="327"/>
      <c r="AB66" s="457"/>
      <c r="AC66" s="458"/>
      <c r="AD66" s="322">
        <f t="shared" si="0"/>
        <v>0</v>
      </c>
      <c r="AE66" s="500">
        <v>10</v>
      </c>
      <c r="AF66" s="500">
        <v>9</v>
      </c>
      <c r="AG66" s="530" t="s">
        <v>22</v>
      </c>
      <c r="AH66" s="500">
        <v>4</v>
      </c>
    </row>
    <row r="67" spans="1:34" s="380" customFormat="1" x14ac:dyDescent="0.2">
      <c r="A67" s="504"/>
      <c r="B67" s="504"/>
      <c r="C67" s="500"/>
      <c r="D67" s="504"/>
      <c r="E67" s="500"/>
      <c r="F67" s="500"/>
      <c r="G67" s="500"/>
      <c r="H67" s="500"/>
      <c r="I67" s="500"/>
      <c r="J67" s="500"/>
      <c r="K67" s="500"/>
      <c r="L67" s="500"/>
      <c r="M67" s="500"/>
      <c r="N67" s="500"/>
      <c r="O67" s="500"/>
      <c r="P67" s="500"/>
      <c r="Q67" s="500"/>
      <c r="R67" s="500"/>
      <c r="S67" s="500"/>
      <c r="T67" s="500"/>
      <c r="U67" s="500"/>
      <c r="V67" s="504"/>
      <c r="W67" s="506"/>
      <c r="X67" s="327"/>
      <c r="Y67" s="318"/>
      <c r="Z67" s="318" t="s">
        <v>178</v>
      </c>
      <c r="AA67" s="327"/>
      <c r="AB67" s="322" t="s">
        <v>22</v>
      </c>
      <c r="AC67" s="438" t="s">
        <v>22</v>
      </c>
      <c r="AD67" s="322" t="s">
        <v>22</v>
      </c>
      <c r="AE67" s="500"/>
      <c r="AF67" s="500"/>
      <c r="AG67" s="532"/>
      <c r="AH67" s="500"/>
    </row>
    <row r="68" spans="1:34" s="380" customFormat="1" x14ac:dyDescent="0.2">
      <c r="A68" s="504" t="s">
        <v>310</v>
      </c>
      <c r="B68" s="504" t="s">
        <v>316</v>
      </c>
      <c r="C68" s="500">
        <v>429</v>
      </c>
      <c r="D68" s="504" t="s">
        <v>150</v>
      </c>
      <c r="E68" s="500">
        <v>4</v>
      </c>
      <c r="F68" s="500">
        <v>13</v>
      </c>
      <c r="G68" s="500"/>
      <c r="H68" s="500"/>
      <c r="I68" s="500"/>
      <c r="J68" s="500"/>
      <c r="K68" s="500"/>
      <c r="L68" s="500"/>
      <c r="M68" s="500">
        <v>4</v>
      </c>
      <c r="N68" s="500">
        <v>2</v>
      </c>
      <c r="O68" s="500">
        <v>2</v>
      </c>
      <c r="P68" s="500"/>
      <c r="Q68" s="500" t="s">
        <v>181</v>
      </c>
      <c r="R68" s="500" t="s">
        <v>177</v>
      </c>
      <c r="S68" s="500" t="s">
        <v>178</v>
      </c>
      <c r="T68" s="500" t="s">
        <v>178</v>
      </c>
      <c r="U68" s="500" t="s">
        <v>178</v>
      </c>
      <c r="V68" s="504"/>
      <c r="W68" s="506"/>
      <c r="X68" s="327" t="s">
        <v>182</v>
      </c>
      <c r="Y68" s="318" t="s">
        <v>21</v>
      </c>
      <c r="Z68" s="318" t="s">
        <v>178</v>
      </c>
      <c r="AA68" s="327"/>
      <c r="AB68" s="457"/>
      <c r="AC68" s="458"/>
      <c r="AD68" s="322">
        <f t="shared" si="0"/>
        <v>0</v>
      </c>
      <c r="AE68" s="500">
        <v>8</v>
      </c>
      <c r="AF68" s="500">
        <v>6</v>
      </c>
      <c r="AG68" s="530" t="s">
        <v>22</v>
      </c>
      <c r="AH68" s="500">
        <v>4</v>
      </c>
    </row>
    <row r="69" spans="1:34" s="380" customFormat="1" x14ac:dyDescent="0.2">
      <c r="A69" s="504"/>
      <c r="B69" s="504"/>
      <c r="C69" s="500"/>
      <c r="D69" s="504"/>
      <c r="E69" s="500"/>
      <c r="F69" s="500"/>
      <c r="G69" s="500"/>
      <c r="H69" s="500"/>
      <c r="I69" s="500"/>
      <c r="J69" s="500"/>
      <c r="K69" s="500"/>
      <c r="L69" s="500"/>
      <c r="M69" s="500"/>
      <c r="N69" s="500"/>
      <c r="O69" s="500"/>
      <c r="P69" s="500"/>
      <c r="Q69" s="500"/>
      <c r="R69" s="500"/>
      <c r="S69" s="500"/>
      <c r="T69" s="500"/>
      <c r="U69" s="500"/>
      <c r="V69" s="504"/>
      <c r="W69" s="506"/>
      <c r="X69" s="327"/>
      <c r="Y69" s="318"/>
      <c r="Z69" s="318" t="s">
        <v>178</v>
      </c>
      <c r="AA69" s="327"/>
      <c r="AB69" s="322" t="s">
        <v>22</v>
      </c>
      <c r="AC69" s="438" t="s">
        <v>22</v>
      </c>
      <c r="AD69" s="322" t="s">
        <v>22</v>
      </c>
      <c r="AE69" s="500"/>
      <c r="AF69" s="500"/>
      <c r="AG69" s="532"/>
      <c r="AH69" s="500"/>
    </row>
    <row r="70" spans="1:34" s="380" customFormat="1" x14ac:dyDescent="0.2">
      <c r="A70" s="309" t="s">
        <v>310</v>
      </c>
      <c r="B70" s="309" t="s">
        <v>316</v>
      </c>
      <c r="C70" s="306">
        <v>430</v>
      </c>
      <c r="D70" s="309" t="s">
        <v>150</v>
      </c>
      <c r="E70" s="306">
        <v>50</v>
      </c>
      <c r="F70" s="306">
        <v>157</v>
      </c>
      <c r="G70" s="306"/>
      <c r="H70" s="306"/>
      <c r="I70" s="306"/>
      <c r="J70" s="306"/>
      <c r="K70" s="306"/>
      <c r="L70" s="306"/>
      <c r="M70" s="306">
        <v>25</v>
      </c>
      <c r="N70" s="306">
        <v>7</v>
      </c>
      <c r="O70" s="306">
        <v>10</v>
      </c>
      <c r="P70" s="306"/>
      <c r="Q70" s="306" t="s">
        <v>20</v>
      </c>
      <c r="R70" s="306" t="s">
        <v>177</v>
      </c>
      <c r="S70" s="306" t="s">
        <v>178</v>
      </c>
      <c r="T70" s="306" t="s">
        <v>178</v>
      </c>
      <c r="U70" s="306" t="s">
        <v>181</v>
      </c>
      <c r="V70" s="309" t="s">
        <v>353</v>
      </c>
      <c r="W70" s="310">
        <v>0.93824590092000004</v>
      </c>
      <c r="X70" s="327" t="s">
        <v>179</v>
      </c>
      <c r="Y70" s="318" t="s">
        <v>180</v>
      </c>
      <c r="Z70" s="318" t="s">
        <v>181</v>
      </c>
      <c r="AA70" s="327"/>
      <c r="AB70" s="457"/>
      <c r="AC70" s="458"/>
      <c r="AD70" s="322">
        <f t="shared" ref="AD70:AD117" si="1">AB70+AC70</f>
        <v>0</v>
      </c>
      <c r="AE70" s="306">
        <v>250</v>
      </c>
      <c r="AF70" s="306">
        <v>69</v>
      </c>
      <c r="AG70" s="381" t="s">
        <v>22</v>
      </c>
      <c r="AH70" s="306">
        <v>5</v>
      </c>
    </row>
    <row r="71" spans="1:34" s="380" customFormat="1" x14ac:dyDescent="0.2">
      <c r="A71" s="309" t="s">
        <v>310</v>
      </c>
      <c r="B71" s="309" t="s">
        <v>316</v>
      </c>
      <c r="C71" s="306">
        <v>431</v>
      </c>
      <c r="D71" s="309" t="s">
        <v>150</v>
      </c>
      <c r="E71" s="306">
        <v>45</v>
      </c>
      <c r="F71" s="306">
        <v>141</v>
      </c>
      <c r="G71" s="306"/>
      <c r="H71" s="306"/>
      <c r="I71" s="306"/>
      <c r="J71" s="306"/>
      <c r="K71" s="306"/>
      <c r="L71" s="306"/>
      <c r="M71" s="306">
        <v>17</v>
      </c>
      <c r="N71" s="306">
        <v>2</v>
      </c>
      <c r="O71" s="306">
        <v>9</v>
      </c>
      <c r="P71" s="306"/>
      <c r="Q71" s="306" t="s">
        <v>20</v>
      </c>
      <c r="R71" s="306" t="s">
        <v>177</v>
      </c>
      <c r="S71" s="306" t="s">
        <v>178</v>
      </c>
      <c r="T71" s="306" t="s">
        <v>178</v>
      </c>
      <c r="U71" s="306" t="s">
        <v>181</v>
      </c>
      <c r="V71" s="309" t="s">
        <v>353</v>
      </c>
      <c r="W71" s="310">
        <v>0.53645650873899997</v>
      </c>
      <c r="X71" s="327" t="s">
        <v>179</v>
      </c>
      <c r="Y71" s="318" t="s">
        <v>180</v>
      </c>
      <c r="Z71" s="318" t="s">
        <v>181</v>
      </c>
      <c r="AA71" s="327"/>
      <c r="AB71" s="457"/>
      <c r="AC71" s="458"/>
      <c r="AD71" s="322">
        <f t="shared" si="1"/>
        <v>0</v>
      </c>
      <c r="AE71" s="306">
        <v>153</v>
      </c>
      <c r="AF71" s="306">
        <v>62</v>
      </c>
      <c r="AG71" s="379" t="s">
        <v>22</v>
      </c>
      <c r="AH71" s="306">
        <v>5</v>
      </c>
    </row>
    <row r="72" spans="1:34" s="380" customFormat="1" x14ac:dyDescent="0.2">
      <c r="A72" s="504" t="s">
        <v>310</v>
      </c>
      <c r="B72" s="504" t="s">
        <v>316</v>
      </c>
      <c r="C72" s="500">
        <v>432</v>
      </c>
      <c r="D72" s="504" t="s">
        <v>150</v>
      </c>
      <c r="E72" s="500">
        <v>6</v>
      </c>
      <c r="F72" s="500">
        <v>19</v>
      </c>
      <c r="G72" s="500"/>
      <c r="H72" s="500"/>
      <c r="I72" s="500"/>
      <c r="J72" s="500"/>
      <c r="K72" s="500"/>
      <c r="L72" s="500"/>
      <c r="M72" s="500">
        <v>5</v>
      </c>
      <c r="N72" s="500">
        <v>2</v>
      </c>
      <c r="O72" s="500">
        <v>2</v>
      </c>
      <c r="P72" s="500"/>
      <c r="Q72" s="500" t="s">
        <v>181</v>
      </c>
      <c r="R72" s="500" t="s">
        <v>177</v>
      </c>
      <c r="S72" s="500" t="s">
        <v>178</v>
      </c>
      <c r="T72" s="500" t="s">
        <v>178</v>
      </c>
      <c r="U72" s="500" t="s">
        <v>178</v>
      </c>
      <c r="V72" s="504"/>
      <c r="W72" s="506"/>
      <c r="X72" s="327" t="s">
        <v>182</v>
      </c>
      <c r="Y72" s="318" t="s">
        <v>21</v>
      </c>
      <c r="Z72" s="318" t="s">
        <v>178</v>
      </c>
      <c r="AA72" s="327"/>
      <c r="AB72" s="457"/>
      <c r="AC72" s="458"/>
      <c r="AD72" s="322">
        <f t="shared" si="1"/>
        <v>0</v>
      </c>
      <c r="AE72" s="500">
        <v>10</v>
      </c>
      <c r="AF72" s="500">
        <v>9</v>
      </c>
      <c r="AG72" s="530" t="s">
        <v>22</v>
      </c>
      <c r="AH72" s="500">
        <v>4</v>
      </c>
    </row>
    <row r="73" spans="1:34" s="380" customFormat="1" x14ac:dyDescent="0.2">
      <c r="A73" s="504"/>
      <c r="B73" s="504"/>
      <c r="C73" s="500"/>
      <c r="D73" s="504"/>
      <c r="E73" s="500"/>
      <c r="F73" s="500"/>
      <c r="G73" s="500"/>
      <c r="H73" s="500"/>
      <c r="I73" s="500"/>
      <c r="J73" s="500"/>
      <c r="K73" s="500"/>
      <c r="L73" s="500"/>
      <c r="M73" s="500"/>
      <c r="N73" s="500"/>
      <c r="O73" s="500"/>
      <c r="P73" s="500"/>
      <c r="Q73" s="500"/>
      <c r="R73" s="500"/>
      <c r="S73" s="500"/>
      <c r="T73" s="500"/>
      <c r="U73" s="500"/>
      <c r="V73" s="504"/>
      <c r="W73" s="506"/>
      <c r="X73" s="327"/>
      <c r="Y73" s="318"/>
      <c r="Z73" s="318" t="s">
        <v>178</v>
      </c>
      <c r="AA73" s="327"/>
      <c r="AB73" s="322" t="s">
        <v>22</v>
      </c>
      <c r="AC73" s="438" t="s">
        <v>22</v>
      </c>
      <c r="AD73" s="322" t="s">
        <v>22</v>
      </c>
      <c r="AE73" s="500"/>
      <c r="AF73" s="500"/>
      <c r="AG73" s="532"/>
      <c r="AH73" s="500"/>
    </row>
    <row r="74" spans="1:34" s="380" customFormat="1" x14ac:dyDescent="0.2">
      <c r="A74" s="309" t="s">
        <v>310</v>
      </c>
      <c r="B74" s="309" t="s">
        <v>316</v>
      </c>
      <c r="C74" s="306">
        <v>433</v>
      </c>
      <c r="D74" s="309" t="s">
        <v>150</v>
      </c>
      <c r="E74" s="306">
        <v>14</v>
      </c>
      <c r="F74" s="306">
        <v>44</v>
      </c>
      <c r="G74" s="306"/>
      <c r="H74" s="306"/>
      <c r="I74" s="306"/>
      <c r="J74" s="306"/>
      <c r="K74" s="306"/>
      <c r="L74" s="306"/>
      <c r="M74" s="306">
        <v>8</v>
      </c>
      <c r="N74" s="306">
        <v>1</v>
      </c>
      <c r="O74" s="306">
        <v>4</v>
      </c>
      <c r="P74" s="306"/>
      <c r="Q74" s="306" t="s">
        <v>21</v>
      </c>
      <c r="R74" s="306" t="s">
        <v>177</v>
      </c>
      <c r="S74" s="306" t="s">
        <v>178</v>
      </c>
      <c r="T74" s="306" t="s">
        <v>178</v>
      </c>
      <c r="U74" s="306" t="s">
        <v>178</v>
      </c>
      <c r="V74" s="309" t="s">
        <v>353</v>
      </c>
      <c r="W74" s="310">
        <v>2.3154194880699999E-2</v>
      </c>
      <c r="X74" s="327" t="s">
        <v>179</v>
      </c>
      <c r="Y74" s="318" t="s">
        <v>180</v>
      </c>
      <c r="Z74" s="318" t="s">
        <v>181</v>
      </c>
      <c r="AA74" s="327"/>
      <c r="AB74" s="457"/>
      <c r="AC74" s="458"/>
      <c r="AD74" s="322">
        <f t="shared" si="1"/>
        <v>0</v>
      </c>
      <c r="AE74" s="306">
        <v>32</v>
      </c>
      <c r="AF74" s="306">
        <v>19</v>
      </c>
      <c r="AG74" s="379" t="s">
        <v>22</v>
      </c>
      <c r="AH74" s="306">
        <v>4</v>
      </c>
    </row>
    <row r="75" spans="1:34" s="380" customFormat="1" x14ac:dyDescent="0.2">
      <c r="A75" s="504" t="s">
        <v>310</v>
      </c>
      <c r="B75" s="504" t="s">
        <v>316</v>
      </c>
      <c r="C75" s="500">
        <v>452</v>
      </c>
      <c r="D75" s="504" t="s">
        <v>150</v>
      </c>
      <c r="E75" s="500">
        <v>6</v>
      </c>
      <c r="F75" s="500">
        <v>19</v>
      </c>
      <c r="G75" s="500"/>
      <c r="H75" s="500"/>
      <c r="I75" s="500"/>
      <c r="J75" s="500"/>
      <c r="K75" s="500"/>
      <c r="L75" s="500"/>
      <c r="M75" s="500">
        <v>4</v>
      </c>
      <c r="N75" s="500">
        <v>2</v>
      </c>
      <c r="O75" s="500">
        <v>2</v>
      </c>
      <c r="P75" s="500"/>
      <c r="Q75" s="500" t="s">
        <v>181</v>
      </c>
      <c r="R75" s="500" t="s">
        <v>177</v>
      </c>
      <c r="S75" s="500" t="s">
        <v>178</v>
      </c>
      <c r="T75" s="500" t="s">
        <v>178</v>
      </c>
      <c r="U75" s="500" t="s">
        <v>178</v>
      </c>
      <c r="V75" s="504"/>
      <c r="W75" s="506"/>
      <c r="X75" s="327" t="s">
        <v>182</v>
      </c>
      <c r="Y75" s="318" t="s">
        <v>21</v>
      </c>
      <c r="Z75" s="318" t="s">
        <v>178</v>
      </c>
      <c r="AA75" s="327"/>
      <c r="AB75" s="457"/>
      <c r="AC75" s="458"/>
      <c r="AD75" s="322">
        <f t="shared" si="1"/>
        <v>0</v>
      </c>
      <c r="AE75" s="500">
        <v>8</v>
      </c>
      <c r="AF75" s="500">
        <v>9</v>
      </c>
      <c r="AG75" s="530" t="s">
        <v>22</v>
      </c>
      <c r="AH75" s="500">
        <v>4</v>
      </c>
    </row>
    <row r="76" spans="1:34" s="380" customFormat="1" x14ac:dyDescent="0.2">
      <c r="A76" s="504"/>
      <c r="B76" s="504"/>
      <c r="C76" s="500"/>
      <c r="D76" s="504"/>
      <c r="E76" s="500"/>
      <c r="F76" s="500"/>
      <c r="G76" s="500"/>
      <c r="H76" s="500"/>
      <c r="I76" s="500"/>
      <c r="J76" s="500"/>
      <c r="K76" s="500"/>
      <c r="L76" s="500"/>
      <c r="M76" s="500"/>
      <c r="N76" s="500"/>
      <c r="O76" s="500"/>
      <c r="P76" s="500"/>
      <c r="Q76" s="500"/>
      <c r="R76" s="500"/>
      <c r="S76" s="500"/>
      <c r="T76" s="500"/>
      <c r="U76" s="500"/>
      <c r="V76" s="504"/>
      <c r="W76" s="506"/>
      <c r="X76" s="327"/>
      <c r="Y76" s="318"/>
      <c r="Z76" s="318" t="s">
        <v>178</v>
      </c>
      <c r="AA76" s="327"/>
      <c r="AB76" s="322" t="s">
        <v>22</v>
      </c>
      <c r="AC76" s="438" t="s">
        <v>22</v>
      </c>
      <c r="AD76" s="322" t="s">
        <v>22</v>
      </c>
      <c r="AE76" s="500"/>
      <c r="AF76" s="500"/>
      <c r="AG76" s="532"/>
      <c r="AH76" s="500"/>
    </row>
    <row r="77" spans="1:34" s="380" customFormat="1" x14ac:dyDescent="0.2">
      <c r="A77" s="504" t="s">
        <v>310</v>
      </c>
      <c r="B77" s="504" t="s">
        <v>316</v>
      </c>
      <c r="C77" s="500">
        <v>498</v>
      </c>
      <c r="D77" s="504" t="s">
        <v>150</v>
      </c>
      <c r="E77" s="500">
        <v>63</v>
      </c>
      <c r="F77" s="500">
        <v>198</v>
      </c>
      <c r="G77" s="500"/>
      <c r="H77" s="500"/>
      <c r="I77" s="500"/>
      <c r="J77" s="500"/>
      <c r="K77" s="500"/>
      <c r="L77" s="500"/>
      <c r="M77" s="500">
        <v>26</v>
      </c>
      <c r="N77" s="500">
        <v>5</v>
      </c>
      <c r="O77" s="500">
        <v>12</v>
      </c>
      <c r="P77" s="500"/>
      <c r="Q77" s="500" t="s">
        <v>20</v>
      </c>
      <c r="R77" s="500" t="s">
        <v>177</v>
      </c>
      <c r="S77" s="500" t="s">
        <v>178</v>
      </c>
      <c r="T77" s="500" t="s">
        <v>181</v>
      </c>
      <c r="U77" s="500" t="s">
        <v>181</v>
      </c>
      <c r="V77" s="504" t="s">
        <v>353</v>
      </c>
      <c r="W77" s="506">
        <v>1.5000239100499999</v>
      </c>
      <c r="X77" s="327" t="s">
        <v>179</v>
      </c>
      <c r="Y77" s="318" t="s">
        <v>180</v>
      </c>
      <c r="Z77" s="318" t="s">
        <v>181</v>
      </c>
      <c r="AA77" s="327"/>
      <c r="AB77" s="457"/>
      <c r="AC77" s="458"/>
      <c r="AD77" s="322">
        <f t="shared" si="1"/>
        <v>0</v>
      </c>
      <c r="AE77" s="500">
        <v>312</v>
      </c>
      <c r="AF77" s="500">
        <v>86</v>
      </c>
      <c r="AG77" s="530" t="s">
        <v>22</v>
      </c>
      <c r="AH77" s="500">
        <v>6</v>
      </c>
    </row>
    <row r="78" spans="1:34" s="380" customFormat="1" ht="40.5" x14ac:dyDescent="0.2">
      <c r="A78" s="504"/>
      <c r="B78" s="504"/>
      <c r="C78" s="500"/>
      <c r="D78" s="504"/>
      <c r="E78" s="500"/>
      <c r="F78" s="500"/>
      <c r="G78" s="500"/>
      <c r="H78" s="500"/>
      <c r="I78" s="500"/>
      <c r="J78" s="500"/>
      <c r="K78" s="500"/>
      <c r="L78" s="500"/>
      <c r="M78" s="500"/>
      <c r="N78" s="500"/>
      <c r="O78" s="500"/>
      <c r="P78" s="500"/>
      <c r="Q78" s="500"/>
      <c r="R78" s="500"/>
      <c r="S78" s="500"/>
      <c r="T78" s="500"/>
      <c r="U78" s="500"/>
      <c r="V78" s="504"/>
      <c r="W78" s="506"/>
      <c r="X78" s="327" t="s">
        <v>196</v>
      </c>
      <c r="Y78" s="318" t="s">
        <v>180</v>
      </c>
      <c r="Z78" s="318" t="s">
        <v>181</v>
      </c>
      <c r="AA78" s="327" t="s">
        <v>200</v>
      </c>
      <c r="AB78" s="457"/>
      <c r="AC78" s="458"/>
      <c r="AD78" s="322">
        <f t="shared" si="1"/>
        <v>0</v>
      </c>
      <c r="AE78" s="500"/>
      <c r="AF78" s="500"/>
      <c r="AG78" s="532"/>
      <c r="AH78" s="500"/>
    </row>
    <row r="79" spans="1:34" s="380" customFormat="1" x14ac:dyDescent="0.2">
      <c r="A79" s="504" t="s">
        <v>310</v>
      </c>
      <c r="B79" s="504" t="s">
        <v>316</v>
      </c>
      <c r="C79" s="500">
        <v>499</v>
      </c>
      <c r="D79" s="504" t="s">
        <v>190</v>
      </c>
      <c r="E79" s="500">
        <v>18</v>
      </c>
      <c r="F79" s="500">
        <v>57</v>
      </c>
      <c r="G79" s="500"/>
      <c r="H79" s="500"/>
      <c r="I79" s="500"/>
      <c r="J79" s="500"/>
      <c r="K79" s="500"/>
      <c r="L79" s="500"/>
      <c r="M79" s="500">
        <v>8</v>
      </c>
      <c r="N79" s="500">
        <v>1</v>
      </c>
      <c r="O79" s="500">
        <v>6</v>
      </c>
      <c r="P79" s="500"/>
      <c r="Q79" s="500" t="s">
        <v>21</v>
      </c>
      <c r="R79" s="500" t="s">
        <v>177</v>
      </c>
      <c r="S79" s="500" t="s">
        <v>178</v>
      </c>
      <c r="T79" s="500" t="s">
        <v>178</v>
      </c>
      <c r="U79" s="500" t="s">
        <v>178</v>
      </c>
      <c r="V79" s="504" t="s">
        <v>353</v>
      </c>
      <c r="W79" s="506">
        <v>3.8834016838699997E-2</v>
      </c>
      <c r="X79" s="327" t="s">
        <v>179</v>
      </c>
      <c r="Y79" s="318" t="s">
        <v>180</v>
      </c>
      <c r="Z79" s="318" t="s">
        <v>181</v>
      </c>
      <c r="AA79" s="327"/>
      <c r="AB79" s="457"/>
      <c r="AC79" s="458"/>
      <c r="AD79" s="322">
        <f t="shared" si="1"/>
        <v>0</v>
      </c>
      <c r="AE79" s="500">
        <v>48</v>
      </c>
      <c r="AF79" s="500">
        <v>25</v>
      </c>
      <c r="AG79" s="533" t="s">
        <v>22</v>
      </c>
      <c r="AH79" s="500">
        <v>4</v>
      </c>
    </row>
    <row r="80" spans="1:34" s="380" customFormat="1" ht="27" x14ac:dyDescent="0.2">
      <c r="A80" s="504"/>
      <c r="B80" s="504"/>
      <c r="C80" s="500"/>
      <c r="D80" s="504"/>
      <c r="E80" s="500"/>
      <c r="F80" s="500"/>
      <c r="G80" s="500"/>
      <c r="H80" s="500"/>
      <c r="I80" s="500"/>
      <c r="J80" s="500"/>
      <c r="K80" s="500"/>
      <c r="L80" s="500"/>
      <c r="M80" s="500"/>
      <c r="N80" s="500"/>
      <c r="O80" s="500"/>
      <c r="P80" s="500"/>
      <c r="Q80" s="500"/>
      <c r="R80" s="500"/>
      <c r="S80" s="500"/>
      <c r="T80" s="500"/>
      <c r="U80" s="500"/>
      <c r="V80" s="504"/>
      <c r="W80" s="506"/>
      <c r="X80" s="327" t="s">
        <v>224</v>
      </c>
      <c r="Y80" s="318" t="s">
        <v>180</v>
      </c>
      <c r="Z80" s="318" t="s">
        <v>181</v>
      </c>
      <c r="AA80" s="327"/>
      <c r="AB80" s="457"/>
      <c r="AC80" s="458"/>
      <c r="AD80" s="322">
        <f t="shared" si="1"/>
        <v>0</v>
      </c>
      <c r="AE80" s="500"/>
      <c r="AF80" s="500"/>
      <c r="AG80" s="532"/>
      <c r="AH80" s="500"/>
    </row>
    <row r="81" spans="1:34" s="380" customFormat="1" x14ac:dyDescent="0.2">
      <c r="A81" s="309" t="s">
        <v>310</v>
      </c>
      <c r="B81" s="309" t="s">
        <v>316</v>
      </c>
      <c r="C81" s="306">
        <v>500</v>
      </c>
      <c r="D81" s="309" t="s">
        <v>254</v>
      </c>
      <c r="E81" s="306">
        <v>70</v>
      </c>
      <c r="F81" s="306">
        <v>220</v>
      </c>
      <c r="G81" s="306"/>
      <c r="H81" s="306"/>
      <c r="I81" s="306"/>
      <c r="J81" s="306"/>
      <c r="K81" s="306"/>
      <c r="L81" s="306"/>
      <c r="M81" s="306">
        <v>23</v>
      </c>
      <c r="N81" s="306">
        <v>2</v>
      </c>
      <c r="O81" s="306">
        <v>11</v>
      </c>
      <c r="P81" s="306"/>
      <c r="Q81" s="306" t="s">
        <v>20</v>
      </c>
      <c r="R81" s="306" t="s">
        <v>177</v>
      </c>
      <c r="S81" s="306" t="s">
        <v>178</v>
      </c>
      <c r="T81" s="306" t="s">
        <v>178</v>
      </c>
      <c r="U81" s="306" t="s">
        <v>181</v>
      </c>
      <c r="V81" s="309" t="s">
        <v>354</v>
      </c>
      <c r="W81" s="310">
        <v>1.60854043145</v>
      </c>
      <c r="X81" s="327" t="s">
        <v>228</v>
      </c>
      <c r="Y81" s="318" t="s">
        <v>180</v>
      </c>
      <c r="Z81" s="318" t="s">
        <v>181</v>
      </c>
      <c r="AA81" s="327"/>
      <c r="AB81" s="457"/>
      <c r="AC81" s="458"/>
      <c r="AD81" s="322">
        <f t="shared" si="1"/>
        <v>0</v>
      </c>
      <c r="AE81" s="306">
        <v>253</v>
      </c>
      <c r="AF81" s="306">
        <v>96</v>
      </c>
      <c r="AG81" s="379" t="s">
        <v>22</v>
      </c>
      <c r="AH81" s="306">
        <v>5</v>
      </c>
    </row>
    <row r="82" spans="1:34" s="380" customFormat="1" x14ac:dyDescent="0.2">
      <c r="A82" s="309" t="s">
        <v>310</v>
      </c>
      <c r="B82" s="309" t="s">
        <v>316</v>
      </c>
      <c r="C82" s="306">
        <v>501</v>
      </c>
      <c r="D82" s="309" t="s">
        <v>254</v>
      </c>
      <c r="E82" s="306">
        <v>67</v>
      </c>
      <c r="F82" s="306">
        <v>210</v>
      </c>
      <c r="G82" s="306"/>
      <c r="H82" s="306"/>
      <c r="I82" s="306"/>
      <c r="J82" s="306"/>
      <c r="K82" s="306"/>
      <c r="L82" s="306"/>
      <c r="M82" s="306">
        <v>23</v>
      </c>
      <c r="N82" s="306">
        <v>6</v>
      </c>
      <c r="O82" s="306">
        <v>11</v>
      </c>
      <c r="P82" s="306"/>
      <c r="Q82" s="306" t="s">
        <v>20</v>
      </c>
      <c r="R82" s="306" t="s">
        <v>177</v>
      </c>
      <c r="S82" s="306" t="s">
        <v>178</v>
      </c>
      <c r="T82" s="306" t="s">
        <v>178</v>
      </c>
      <c r="U82" s="306" t="s">
        <v>181</v>
      </c>
      <c r="V82" s="309" t="s">
        <v>354</v>
      </c>
      <c r="W82" s="310">
        <v>1.47091295024</v>
      </c>
      <c r="X82" s="327" t="s">
        <v>228</v>
      </c>
      <c r="Y82" s="318" t="s">
        <v>180</v>
      </c>
      <c r="Z82" s="318" t="s">
        <v>181</v>
      </c>
      <c r="AA82" s="327"/>
      <c r="AB82" s="457"/>
      <c r="AC82" s="458"/>
      <c r="AD82" s="322">
        <f t="shared" si="1"/>
        <v>0</v>
      </c>
      <c r="AE82" s="306">
        <v>253</v>
      </c>
      <c r="AF82" s="306">
        <v>92</v>
      </c>
      <c r="AG82" s="379" t="s">
        <v>22</v>
      </c>
      <c r="AH82" s="306">
        <v>5</v>
      </c>
    </row>
    <row r="83" spans="1:34" s="380" customFormat="1" x14ac:dyDescent="0.2">
      <c r="A83" s="309" t="s">
        <v>310</v>
      </c>
      <c r="B83" s="309" t="s">
        <v>316</v>
      </c>
      <c r="C83" s="306">
        <v>502</v>
      </c>
      <c r="D83" s="309" t="s">
        <v>319</v>
      </c>
      <c r="E83" s="306">
        <v>21</v>
      </c>
      <c r="F83" s="306">
        <v>66</v>
      </c>
      <c r="G83" s="306"/>
      <c r="H83" s="306"/>
      <c r="I83" s="306"/>
      <c r="J83" s="306"/>
      <c r="K83" s="306"/>
      <c r="L83" s="306"/>
      <c r="M83" s="306">
        <v>7</v>
      </c>
      <c r="N83" s="306">
        <v>2</v>
      </c>
      <c r="O83" s="306">
        <v>8</v>
      </c>
      <c r="P83" s="306"/>
      <c r="Q83" s="306" t="s">
        <v>21</v>
      </c>
      <c r="R83" s="306" t="s">
        <v>177</v>
      </c>
      <c r="S83" s="306" t="s">
        <v>178</v>
      </c>
      <c r="T83" s="306" t="s">
        <v>178</v>
      </c>
      <c r="U83" s="306" t="s">
        <v>178</v>
      </c>
      <c r="V83" s="309"/>
      <c r="W83" s="310">
        <v>3.9594795555599999E-2</v>
      </c>
      <c r="X83" s="327"/>
      <c r="Y83" s="318"/>
      <c r="Z83" s="318"/>
      <c r="AA83" s="327"/>
      <c r="AB83" s="322" t="s">
        <v>22</v>
      </c>
      <c r="AC83" s="438" t="s">
        <v>22</v>
      </c>
      <c r="AD83" s="322" t="s">
        <v>22</v>
      </c>
      <c r="AE83" s="306">
        <v>56</v>
      </c>
      <c r="AF83" s="306">
        <v>29</v>
      </c>
      <c r="AG83" s="286" t="s">
        <v>22</v>
      </c>
      <c r="AH83" s="306">
        <v>4</v>
      </c>
    </row>
    <row r="84" spans="1:34" s="380" customFormat="1" x14ac:dyDescent="0.2">
      <c r="A84" s="504" t="s">
        <v>310</v>
      </c>
      <c r="B84" s="504" t="s">
        <v>316</v>
      </c>
      <c r="C84" s="500">
        <v>503</v>
      </c>
      <c r="D84" s="504" t="s">
        <v>319</v>
      </c>
      <c r="E84" s="500">
        <v>10</v>
      </c>
      <c r="F84" s="500">
        <v>31</v>
      </c>
      <c r="G84" s="500"/>
      <c r="H84" s="500"/>
      <c r="I84" s="500"/>
      <c r="J84" s="500"/>
      <c r="K84" s="500"/>
      <c r="L84" s="500"/>
      <c r="M84" s="500">
        <v>6</v>
      </c>
      <c r="N84" s="500">
        <v>2</v>
      </c>
      <c r="O84" s="500">
        <v>4</v>
      </c>
      <c r="P84" s="500"/>
      <c r="Q84" s="500" t="s">
        <v>181</v>
      </c>
      <c r="R84" s="500" t="s">
        <v>177</v>
      </c>
      <c r="S84" s="500" t="s">
        <v>178</v>
      </c>
      <c r="T84" s="500" t="s">
        <v>178</v>
      </c>
      <c r="U84" s="500" t="s">
        <v>178</v>
      </c>
      <c r="V84" s="504"/>
      <c r="W84" s="506">
        <v>6.3627082658999998E-3</v>
      </c>
      <c r="X84" s="327" t="s">
        <v>182</v>
      </c>
      <c r="Y84" s="318" t="s">
        <v>21</v>
      </c>
      <c r="Z84" s="318" t="s">
        <v>178</v>
      </c>
      <c r="AA84" s="327"/>
      <c r="AB84" s="457"/>
      <c r="AC84" s="458"/>
      <c r="AD84" s="322">
        <f t="shared" si="1"/>
        <v>0</v>
      </c>
      <c r="AE84" s="500">
        <v>24</v>
      </c>
      <c r="AF84" s="500">
        <v>14</v>
      </c>
      <c r="AG84" s="530" t="s">
        <v>22</v>
      </c>
      <c r="AH84" s="500">
        <v>4</v>
      </c>
    </row>
    <row r="85" spans="1:34" s="380" customFormat="1" x14ac:dyDescent="0.2">
      <c r="A85" s="504"/>
      <c r="B85" s="504"/>
      <c r="C85" s="500"/>
      <c r="D85" s="504"/>
      <c r="E85" s="500"/>
      <c r="F85" s="500"/>
      <c r="G85" s="500"/>
      <c r="H85" s="500"/>
      <c r="I85" s="500"/>
      <c r="J85" s="500"/>
      <c r="K85" s="500"/>
      <c r="L85" s="500"/>
      <c r="M85" s="500"/>
      <c r="N85" s="500"/>
      <c r="O85" s="500"/>
      <c r="P85" s="500"/>
      <c r="Q85" s="500"/>
      <c r="R85" s="500"/>
      <c r="S85" s="500"/>
      <c r="T85" s="500"/>
      <c r="U85" s="500"/>
      <c r="V85" s="504"/>
      <c r="W85" s="506"/>
      <c r="X85" s="327"/>
      <c r="Y85" s="318"/>
      <c r="Z85" s="318" t="s">
        <v>178</v>
      </c>
      <c r="AA85" s="327"/>
      <c r="AB85" s="322" t="s">
        <v>22</v>
      </c>
      <c r="AC85" s="438" t="s">
        <v>22</v>
      </c>
      <c r="AD85" s="322" t="s">
        <v>22</v>
      </c>
      <c r="AE85" s="500"/>
      <c r="AF85" s="500"/>
      <c r="AG85" s="532"/>
      <c r="AH85" s="500"/>
    </row>
    <row r="86" spans="1:34" s="380" customFormat="1" x14ac:dyDescent="0.2">
      <c r="A86" s="504" t="s">
        <v>310</v>
      </c>
      <c r="B86" s="504" t="s">
        <v>320</v>
      </c>
      <c r="C86" s="500">
        <v>401</v>
      </c>
      <c r="D86" s="504" t="s">
        <v>150</v>
      </c>
      <c r="E86" s="500">
        <v>6</v>
      </c>
      <c r="F86" s="500">
        <v>19</v>
      </c>
      <c r="G86" s="500"/>
      <c r="H86" s="500"/>
      <c r="I86" s="500"/>
      <c r="J86" s="500"/>
      <c r="K86" s="500"/>
      <c r="L86" s="500"/>
      <c r="M86" s="500">
        <v>4</v>
      </c>
      <c r="N86" s="500">
        <v>2</v>
      </c>
      <c r="O86" s="500">
        <v>2</v>
      </c>
      <c r="P86" s="500"/>
      <c r="Q86" s="500" t="s">
        <v>181</v>
      </c>
      <c r="R86" s="500" t="s">
        <v>177</v>
      </c>
      <c r="S86" s="500" t="s">
        <v>178</v>
      </c>
      <c r="T86" s="500" t="s">
        <v>178</v>
      </c>
      <c r="U86" s="500" t="s">
        <v>178</v>
      </c>
      <c r="V86" s="504"/>
      <c r="W86" s="506"/>
      <c r="X86" s="327" t="s">
        <v>182</v>
      </c>
      <c r="Y86" s="318" t="s">
        <v>21</v>
      </c>
      <c r="Z86" s="318" t="s">
        <v>178</v>
      </c>
      <c r="AA86" s="327"/>
      <c r="AB86" s="457"/>
      <c r="AC86" s="458"/>
      <c r="AD86" s="322">
        <f t="shared" si="1"/>
        <v>0</v>
      </c>
      <c r="AE86" s="500">
        <v>8</v>
      </c>
      <c r="AF86" s="500">
        <v>9</v>
      </c>
      <c r="AG86" s="530" t="s">
        <v>22</v>
      </c>
      <c r="AH86" s="500">
        <v>4</v>
      </c>
    </row>
    <row r="87" spans="1:34" s="380" customFormat="1" x14ac:dyDescent="0.2">
      <c r="A87" s="504"/>
      <c r="B87" s="504"/>
      <c r="C87" s="500"/>
      <c r="D87" s="504"/>
      <c r="E87" s="500"/>
      <c r="F87" s="500"/>
      <c r="G87" s="500"/>
      <c r="H87" s="500"/>
      <c r="I87" s="500"/>
      <c r="J87" s="500"/>
      <c r="K87" s="500"/>
      <c r="L87" s="500"/>
      <c r="M87" s="500"/>
      <c r="N87" s="500"/>
      <c r="O87" s="500"/>
      <c r="P87" s="500"/>
      <c r="Q87" s="500"/>
      <c r="R87" s="500"/>
      <c r="S87" s="500"/>
      <c r="T87" s="500"/>
      <c r="U87" s="500"/>
      <c r="V87" s="504"/>
      <c r="W87" s="506"/>
      <c r="X87" s="327"/>
      <c r="Y87" s="318"/>
      <c r="Z87" s="318" t="s">
        <v>178</v>
      </c>
      <c r="AA87" s="327"/>
      <c r="AB87" s="322" t="s">
        <v>22</v>
      </c>
      <c r="AC87" s="438" t="s">
        <v>22</v>
      </c>
      <c r="AD87" s="322" t="s">
        <v>22</v>
      </c>
      <c r="AE87" s="500"/>
      <c r="AF87" s="500"/>
      <c r="AG87" s="532"/>
      <c r="AH87" s="500"/>
    </row>
    <row r="88" spans="1:34" s="380" customFormat="1" x14ac:dyDescent="0.2">
      <c r="A88" s="504" t="s">
        <v>310</v>
      </c>
      <c r="B88" s="504" t="s">
        <v>320</v>
      </c>
      <c r="C88" s="500">
        <v>404</v>
      </c>
      <c r="D88" s="504" t="s">
        <v>150</v>
      </c>
      <c r="E88" s="500">
        <v>7</v>
      </c>
      <c r="F88" s="500">
        <v>22</v>
      </c>
      <c r="G88" s="500"/>
      <c r="H88" s="500"/>
      <c r="I88" s="500"/>
      <c r="J88" s="500"/>
      <c r="K88" s="500"/>
      <c r="L88" s="500"/>
      <c r="M88" s="500">
        <v>4</v>
      </c>
      <c r="N88" s="500">
        <v>2</v>
      </c>
      <c r="O88" s="500">
        <v>2</v>
      </c>
      <c r="P88" s="500"/>
      <c r="Q88" s="500" t="s">
        <v>181</v>
      </c>
      <c r="R88" s="500" t="s">
        <v>177</v>
      </c>
      <c r="S88" s="500" t="s">
        <v>178</v>
      </c>
      <c r="T88" s="500" t="s">
        <v>178</v>
      </c>
      <c r="U88" s="500" t="s">
        <v>178</v>
      </c>
      <c r="V88" s="504"/>
      <c r="W88" s="506"/>
      <c r="X88" s="327" t="s">
        <v>182</v>
      </c>
      <c r="Y88" s="318" t="s">
        <v>21</v>
      </c>
      <c r="Z88" s="318" t="s">
        <v>178</v>
      </c>
      <c r="AA88" s="327"/>
      <c r="AB88" s="457"/>
      <c r="AC88" s="458"/>
      <c r="AD88" s="322">
        <f t="shared" si="1"/>
        <v>0</v>
      </c>
      <c r="AE88" s="500">
        <v>8</v>
      </c>
      <c r="AF88" s="500">
        <v>10</v>
      </c>
      <c r="AG88" s="530" t="s">
        <v>22</v>
      </c>
      <c r="AH88" s="500">
        <v>4</v>
      </c>
    </row>
    <row r="89" spans="1:34" s="380" customFormat="1" x14ac:dyDescent="0.2">
      <c r="A89" s="504"/>
      <c r="B89" s="504"/>
      <c r="C89" s="500"/>
      <c r="D89" s="504"/>
      <c r="E89" s="500"/>
      <c r="F89" s="500"/>
      <c r="G89" s="500"/>
      <c r="H89" s="500"/>
      <c r="I89" s="500"/>
      <c r="J89" s="500"/>
      <c r="K89" s="500"/>
      <c r="L89" s="500"/>
      <c r="M89" s="500"/>
      <c r="N89" s="500"/>
      <c r="O89" s="500"/>
      <c r="P89" s="500"/>
      <c r="Q89" s="500"/>
      <c r="R89" s="500"/>
      <c r="S89" s="500"/>
      <c r="T89" s="500"/>
      <c r="U89" s="500"/>
      <c r="V89" s="504"/>
      <c r="W89" s="506"/>
      <c r="X89" s="327"/>
      <c r="Y89" s="318"/>
      <c r="Z89" s="318" t="s">
        <v>178</v>
      </c>
      <c r="AA89" s="327"/>
      <c r="AB89" s="322" t="s">
        <v>22</v>
      </c>
      <c r="AC89" s="438" t="s">
        <v>22</v>
      </c>
      <c r="AD89" s="322" t="s">
        <v>22</v>
      </c>
      <c r="AE89" s="500"/>
      <c r="AF89" s="500"/>
      <c r="AG89" s="532"/>
      <c r="AH89" s="500"/>
    </row>
    <row r="90" spans="1:34" s="380" customFormat="1" x14ac:dyDescent="0.2">
      <c r="A90" s="504" t="s">
        <v>310</v>
      </c>
      <c r="B90" s="504" t="s">
        <v>320</v>
      </c>
      <c r="C90" s="500">
        <v>405</v>
      </c>
      <c r="D90" s="504" t="s">
        <v>150</v>
      </c>
      <c r="E90" s="500">
        <v>7</v>
      </c>
      <c r="F90" s="500">
        <v>22</v>
      </c>
      <c r="G90" s="500"/>
      <c r="H90" s="500"/>
      <c r="I90" s="500"/>
      <c r="J90" s="500"/>
      <c r="K90" s="500"/>
      <c r="L90" s="500"/>
      <c r="M90" s="500">
        <v>4</v>
      </c>
      <c r="N90" s="500">
        <v>2</v>
      </c>
      <c r="O90" s="500">
        <v>2</v>
      </c>
      <c r="P90" s="500"/>
      <c r="Q90" s="500" t="s">
        <v>181</v>
      </c>
      <c r="R90" s="500" t="s">
        <v>177</v>
      </c>
      <c r="S90" s="500" t="s">
        <v>178</v>
      </c>
      <c r="T90" s="500" t="s">
        <v>178</v>
      </c>
      <c r="U90" s="500" t="s">
        <v>178</v>
      </c>
      <c r="V90" s="504"/>
      <c r="W90" s="506"/>
      <c r="X90" s="327" t="s">
        <v>182</v>
      </c>
      <c r="Y90" s="318" t="s">
        <v>21</v>
      </c>
      <c r="Z90" s="318" t="s">
        <v>178</v>
      </c>
      <c r="AA90" s="327"/>
      <c r="AB90" s="457"/>
      <c r="AC90" s="458"/>
      <c r="AD90" s="322">
        <f t="shared" si="1"/>
        <v>0</v>
      </c>
      <c r="AE90" s="500">
        <v>8</v>
      </c>
      <c r="AF90" s="500">
        <v>10</v>
      </c>
      <c r="AG90" s="530" t="s">
        <v>22</v>
      </c>
      <c r="AH90" s="500">
        <v>4</v>
      </c>
    </row>
    <row r="91" spans="1:34" s="380" customFormat="1" x14ac:dyDescent="0.2">
      <c r="A91" s="504"/>
      <c r="B91" s="504"/>
      <c r="C91" s="500"/>
      <c r="D91" s="504"/>
      <c r="E91" s="500"/>
      <c r="F91" s="500"/>
      <c r="G91" s="500"/>
      <c r="H91" s="500"/>
      <c r="I91" s="500"/>
      <c r="J91" s="500"/>
      <c r="K91" s="500"/>
      <c r="L91" s="500"/>
      <c r="M91" s="500"/>
      <c r="N91" s="500"/>
      <c r="O91" s="500"/>
      <c r="P91" s="500"/>
      <c r="Q91" s="500"/>
      <c r="R91" s="500"/>
      <c r="S91" s="500"/>
      <c r="T91" s="500"/>
      <c r="U91" s="500"/>
      <c r="V91" s="504"/>
      <c r="W91" s="506"/>
      <c r="X91" s="327"/>
      <c r="Y91" s="318"/>
      <c r="Z91" s="318" t="s">
        <v>178</v>
      </c>
      <c r="AA91" s="327"/>
      <c r="AB91" s="322" t="s">
        <v>22</v>
      </c>
      <c r="AC91" s="438" t="s">
        <v>22</v>
      </c>
      <c r="AD91" s="322" t="s">
        <v>22</v>
      </c>
      <c r="AE91" s="500"/>
      <c r="AF91" s="500"/>
      <c r="AG91" s="532"/>
      <c r="AH91" s="500"/>
    </row>
    <row r="92" spans="1:34" s="380" customFormat="1" x14ac:dyDescent="0.2">
      <c r="A92" s="504" t="s">
        <v>310</v>
      </c>
      <c r="B92" s="504" t="s">
        <v>320</v>
      </c>
      <c r="C92" s="500">
        <v>406</v>
      </c>
      <c r="D92" s="504" t="s">
        <v>150</v>
      </c>
      <c r="E92" s="500">
        <v>8</v>
      </c>
      <c r="F92" s="500">
        <v>25</v>
      </c>
      <c r="G92" s="500"/>
      <c r="H92" s="500"/>
      <c r="I92" s="500"/>
      <c r="J92" s="500"/>
      <c r="K92" s="500"/>
      <c r="L92" s="500"/>
      <c r="M92" s="500">
        <v>5</v>
      </c>
      <c r="N92" s="500">
        <v>2</v>
      </c>
      <c r="O92" s="500">
        <v>2</v>
      </c>
      <c r="P92" s="500"/>
      <c r="Q92" s="500" t="s">
        <v>181</v>
      </c>
      <c r="R92" s="500" t="s">
        <v>177</v>
      </c>
      <c r="S92" s="500" t="s">
        <v>178</v>
      </c>
      <c r="T92" s="500" t="s">
        <v>178</v>
      </c>
      <c r="U92" s="500" t="s">
        <v>178</v>
      </c>
      <c r="V92" s="504"/>
      <c r="W92" s="506"/>
      <c r="X92" s="327" t="s">
        <v>182</v>
      </c>
      <c r="Y92" s="318" t="s">
        <v>21</v>
      </c>
      <c r="Z92" s="318" t="s">
        <v>178</v>
      </c>
      <c r="AA92" s="327"/>
      <c r="AB92" s="457"/>
      <c r="AC92" s="458"/>
      <c r="AD92" s="322">
        <f t="shared" si="1"/>
        <v>0</v>
      </c>
      <c r="AE92" s="500">
        <v>10</v>
      </c>
      <c r="AF92" s="500">
        <v>11</v>
      </c>
      <c r="AG92" s="533" t="s">
        <v>22</v>
      </c>
      <c r="AH92" s="500">
        <v>4</v>
      </c>
    </row>
    <row r="93" spans="1:34" s="380" customFormat="1" x14ac:dyDescent="0.2">
      <c r="A93" s="504"/>
      <c r="B93" s="504"/>
      <c r="C93" s="500"/>
      <c r="D93" s="504"/>
      <c r="E93" s="500"/>
      <c r="F93" s="500"/>
      <c r="G93" s="500"/>
      <c r="H93" s="500"/>
      <c r="I93" s="500"/>
      <c r="J93" s="500"/>
      <c r="K93" s="500"/>
      <c r="L93" s="500"/>
      <c r="M93" s="500"/>
      <c r="N93" s="500"/>
      <c r="O93" s="500"/>
      <c r="P93" s="500"/>
      <c r="Q93" s="500"/>
      <c r="R93" s="500"/>
      <c r="S93" s="500"/>
      <c r="T93" s="500"/>
      <c r="U93" s="500"/>
      <c r="V93" s="504"/>
      <c r="W93" s="506"/>
      <c r="X93" s="327"/>
      <c r="Y93" s="318"/>
      <c r="Z93" s="318" t="s">
        <v>178</v>
      </c>
      <c r="AA93" s="327"/>
      <c r="AB93" s="322" t="s">
        <v>22</v>
      </c>
      <c r="AC93" s="438" t="s">
        <v>22</v>
      </c>
      <c r="AD93" s="322" t="s">
        <v>22</v>
      </c>
      <c r="AE93" s="500"/>
      <c r="AF93" s="500"/>
      <c r="AG93" s="532"/>
      <c r="AH93" s="500"/>
    </row>
    <row r="94" spans="1:34" s="380" customFormat="1" x14ac:dyDescent="0.2">
      <c r="A94" s="504" t="s">
        <v>310</v>
      </c>
      <c r="B94" s="504" t="s">
        <v>320</v>
      </c>
      <c r="C94" s="500">
        <v>408</v>
      </c>
      <c r="D94" s="504" t="s">
        <v>150</v>
      </c>
      <c r="E94" s="500">
        <v>72</v>
      </c>
      <c r="F94" s="500">
        <v>226</v>
      </c>
      <c r="G94" s="500"/>
      <c r="H94" s="500"/>
      <c r="I94" s="500"/>
      <c r="J94" s="500"/>
      <c r="K94" s="500"/>
      <c r="L94" s="500"/>
      <c r="M94" s="500">
        <v>20</v>
      </c>
      <c r="N94" s="500">
        <v>4</v>
      </c>
      <c r="O94" s="500">
        <v>13</v>
      </c>
      <c r="P94" s="500"/>
      <c r="Q94" s="500" t="s">
        <v>20</v>
      </c>
      <c r="R94" s="500" t="s">
        <v>177</v>
      </c>
      <c r="S94" s="500" t="s">
        <v>178</v>
      </c>
      <c r="T94" s="500" t="s">
        <v>21</v>
      </c>
      <c r="U94" s="500" t="s">
        <v>21</v>
      </c>
      <c r="V94" s="504" t="s">
        <v>216</v>
      </c>
      <c r="W94" s="506">
        <v>1.6387308837300001</v>
      </c>
      <c r="X94" s="327" t="s">
        <v>179</v>
      </c>
      <c r="Y94" s="318" t="s">
        <v>186</v>
      </c>
      <c r="Z94" s="318" t="s">
        <v>178</v>
      </c>
      <c r="AA94" s="327"/>
      <c r="AB94" s="457"/>
      <c r="AC94" s="458"/>
      <c r="AD94" s="322">
        <f t="shared" si="1"/>
        <v>0</v>
      </c>
      <c r="AE94" s="500">
        <v>260</v>
      </c>
      <c r="AF94" s="500">
        <v>99</v>
      </c>
      <c r="AG94" s="530" t="s">
        <v>22</v>
      </c>
      <c r="AH94" s="500">
        <v>8</v>
      </c>
    </row>
    <row r="95" spans="1:34" s="380" customFormat="1" ht="40.5" x14ac:dyDescent="0.2">
      <c r="A95" s="504"/>
      <c r="B95" s="504"/>
      <c r="C95" s="500"/>
      <c r="D95" s="504"/>
      <c r="E95" s="500"/>
      <c r="F95" s="500"/>
      <c r="G95" s="500"/>
      <c r="H95" s="500"/>
      <c r="I95" s="500"/>
      <c r="J95" s="500"/>
      <c r="K95" s="500"/>
      <c r="L95" s="500"/>
      <c r="M95" s="500"/>
      <c r="N95" s="500"/>
      <c r="O95" s="500"/>
      <c r="P95" s="500"/>
      <c r="Q95" s="500"/>
      <c r="R95" s="500"/>
      <c r="S95" s="500"/>
      <c r="T95" s="500"/>
      <c r="U95" s="500"/>
      <c r="V95" s="504"/>
      <c r="W95" s="506"/>
      <c r="X95" s="327" t="s">
        <v>196</v>
      </c>
      <c r="Y95" s="318" t="s">
        <v>186</v>
      </c>
      <c r="Z95" s="318" t="s">
        <v>178</v>
      </c>
      <c r="AA95" s="327" t="s">
        <v>200</v>
      </c>
      <c r="AB95" s="457"/>
      <c r="AC95" s="458"/>
      <c r="AD95" s="322">
        <f t="shared" si="1"/>
        <v>0</v>
      </c>
      <c r="AE95" s="500"/>
      <c r="AF95" s="500"/>
      <c r="AG95" s="531"/>
      <c r="AH95" s="500"/>
    </row>
    <row r="96" spans="1:34" s="380" customFormat="1" ht="40.5" x14ac:dyDescent="0.2">
      <c r="A96" s="504"/>
      <c r="B96" s="504"/>
      <c r="C96" s="500"/>
      <c r="D96" s="504"/>
      <c r="E96" s="500"/>
      <c r="F96" s="500"/>
      <c r="G96" s="500"/>
      <c r="H96" s="500"/>
      <c r="I96" s="500"/>
      <c r="J96" s="500"/>
      <c r="K96" s="500"/>
      <c r="L96" s="500"/>
      <c r="M96" s="500"/>
      <c r="N96" s="500"/>
      <c r="O96" s="500"/>
      <c r="P96" s="500"/>
      <c r="Q96" s="500"/>
      <c r="R96" s="500"/>
      <c r="S96" s="500"/>
      <c r="T96" s="500"/>
      <c r="U96" s="500"/>
      <c r="V96" s="504"/>
      <c r="W96" s="506"/>
      <c r="X96" s="327" t="s">
        <v>217</v>
      </c>
      <c r="Y96" s="318" t="s">
        <v>186</v>
      </c>
      <c r="Z96" s="318" t="s">
        <v>178</v>
      </c>
      <c r="AA96" s="327"/>
      <c r="AB96" s="457"/>
      <c r="AC96" s="458"/>
      <c r="AD96" s="365">
        <f t="shared" si="1"/>
        <v>0</v>
      </c>
      <c r="AE96" s="500"/>
      <c r="AF96" s="500"/>
      <c r="AG96" s="532"/>
      <c r="AH96" s="500"/>
    </row>
    <row r="97" spans="1:34" s="380" customFormat="1" x14ac:dyDescent="0.2">
      <c r="A97" s="504" t="s">
        <v>310</v>
      </c>
      <c r="B97" s="504" t="s">
        <v>320</v>
      </c>
      <c r="C97" s="500">
        <v>409</v>
      </c>
      <c r="D97" s="504" t="s">
        <v>150</v>
      </c>
      <c r="E97" s="500">
        <v>57</v>
      </c>
      <c r="F97" s="500">
        <v>179</v>
      </c>
      <c r="G97" s="500"/>
      <c r="H97" s="500"/>
      <c r="I97" s="500"/>
      <c r="J97" s="500"/>
      <c r="K97" s="500"/>
      <c r="L97" s="500"/>
      <c r="M97" s="500">
        <v>21</v>
      </c>
      <c r="N97" s="500">
        <v>4</v>
      </c>
      <c r="O97" s="500">
        <v>13</v>
      </c>
      <c r="P97" s="500"/>
      <c r="Q97" s="500" t="s">
        <v>20</v>
      </c>
      <c r="R97" s="500" t="s">
        <v>177</v>
      </c>
      <c r="S97" s="500" t="s">
        <v>178</v>
      </c>
      <c r="T97" s="500" t="s">
        <v>181</v>
      </c>
      <c r="U97" s="500" t="s">
        <v>181</v>
      </c>
      <c r="V97" s="504" t="s">
        <v>222</v>
      </c>
      <c r="W97" s="506">
        <v>1.0712732540300001</v>
      </c>
      <c r="X97" s="327" t="s">
        <v>179</v>
      </c>
      <c r="Y97" s="318" t="s">
        <v>180</v>
      </c>
      <c r="Z97" s="318" t="s">
        <v>181</v>
      </c>
      <c r="AA97" s="327"/>
      <c r="AB97" s="457"/>
      <c r="AC97" s="458"/>
      <c r="AD97" s="322">
        <f t="shared" si="1"/>
        <v>0</v>
      </c>
      <c r="AE97" s="500">
        <v>273</v>
      </c>
      <c r="AF97" s="500">
        <v>78</v>
      </c>
      <c r="AG97" s="530" t="s">
        <v>22</v>
      </c>
      <c r="AH97" s="500">
        <v>6</v>
      </c>
    </row>
    <row r="98" spans="1:34" s="380" customFormat="1" ht="40.5" x14ac:dyDescent="0.2">
      <c r="A98" s="504"/>
      <c r="B98" s="504"/>
      <c r="C98" s="500"/>
      <c r="D98" s="504"/>
      <c r="E98" s="500"/>
      <c r="F98" s="500"/>
      <c r="G98" s="500"/>
      <c r="H98" s="500"/>
      <c r="I98" s="500"/>
      <c r="J98" s="500"/>
      <c r="K98" s="500"/>
      <c r="L98" s="500"/>
      <c r="M98" s="500"/>
      <c r="N98" s="500"/>
      <c r="O98" s="500"/>
      <c r="P98" s="500"/>
      <c r="Q98" s="500"/>
      <c r="R98" s="500"/>
      <c r="S98" s="500"/>
      <c r="T98" s="500"/>
      <c r="U98" s="500"/>
      <c r="V98" s="504"/>
      <c r="W98" s="506"/>
      <c r="X98" s="327" t="s">
        <v>196</v>
      </c>
      <c r="Y98" s="318" t="s">
        <v>180</v>
      </c>
      <c r="Z98" s="318" t="s">
        <v>181</v>
      </c>
      <c r="AA98" s="327" t="s">
        <v>200</v>
      </c>
      <c r="AB98" s="457"/>
      <c r="AC98" s="458"/>
      <c r="AD98" s="322">
        <f t="shared" si="1"/>
        <v>0</v>
      </c>
      <c r="AE98" s="500"/>
      <c r="AF98" s="500"/>
      <c r="AG98" s="532"/>
      <c r="AH98" s="500"/>
    </row>
    <row r="99" spans="1:34" s="380" customFormat="1" x14ac:dyDescent="0.2">
      <c r="A99" s="504" t="s">
        <v>310</v>
      </c>
      <c r="B99" s="504" t="s">
        <v>320</v>
      </c>
      <c r="C99" s="500">
        <v>410</v>
      </c>
      <c r="D99" s="504" t="s">
        <v>150</v>
      </c>
      <c r="E99" s="500">
        <v>66</v>
      </c>
      <c r="F99" s="500">
        <v>207</v>
      </c>
      <c r="G99" s="500"/>
      <c r="H99" s="500"/>
      <c r="I99" s="500"/>
      <c r="J99" s="500"/>
      <c r="K99" s="500"/>
      <c r="L99" s="500"/>
      <c r="M99" s="500">
        <v>26</v>
      </c>
      <c r="N99" s="500">
        <v>4</v>
      </c>
      <c r="O99" s="500">
        <v>13</v>
      </c>
      <c r="P99" s="500"/>
      <c r="Q99" s="500" t="s">
        <v>20</v>
      </c>
      <c r="R99" s="500" t="s">
        <v>177</v>
      </c>
      <c r="S99" s="500" t="s">
        <v>178</v>
      </c>
      <c r="T99" s="500" t="s">
        <v>178</v>
      </c>
      <c r="U99" s="500" t="s">
        <v>181</v>
      </c>
      <c r="V99" s="504" t="s">
        <v>208</v>
      </c>
      <c r="W99" s="506">
        <v>1.6484530609600001</v>
      </c>
      <c r="X99" s="327" t="s">
        <v>179</v>
      </c>
      <c r="Y99" s="318" t="s">
        <v>180</v>
      </c>
      <c r="Z99" s="318" t="s">
        <v>181</v>
      </c>
      <c r="AA99" s="327"/>
      <c r="AB99" s="457"/>
      <c r="AC99" s="458"/>
      <c r="AD99" s="322">
        <f t="shared" si="1"/>
        <v>0</v>
      </c>
      <c r="AE99" s="500">
        <v>338</v>
      </c>
      <c r="AF99" s="500">
        <v>91</v>
      </c>
      <c r="AG99" s="530" t="s">
        <v>22</v>
      </c>
      <c r="AH99" s="500">
        <v>5</v>
      </c>
    </row>
    <row r="100" spans="1:34" s="380" customFormat="1" ht="27" x14ac:dyDescent="0.2">
      <c r="A100" s="504"/>
      <c r="B100" s="504"/>
      <c r="C100" s="500"/>
      <c r="D100" s="504"/>
      <c r="E100" s="500"/>
      <c r="F100" s="500"/>
      <c r="G100" s="500"/>
      <c r="H100" s="500"/>
      <c r="I100" s="500"/>
      <c r="J100" s="500"/>
      <c r="K100" s="500"/>
      <c r="L100" s="500"/>
      <c r="M100" s="500"/>
      <c r="N100" s="500"/>
      <c r="O100" s="500"/>
      <c r="P100" s="500"/>
      <c r="Q100" s="500"/>
      <c r="R100" s="500"/>
      <c r="S100" s="500"/>
      <c r="T100" s="500"/>
      <c r="U100" s="500"/>
      <c r="V100" s="504"/>
      <c r="W100" s="506"/>
      <c r="X100" s="327" t="s">
        <v>196</v>
      </c>
      <c r="Y100" s="318" t="s">
        <v>180</v>
      </c>
      <c r="Z100" s="318" t="s">
        <v>181</v>
      </c>
      <c r="AA100" s="327" t="s">
        <v>209</v>
      </c>
      <c r="AB100" s="457"/>
      <c r="AC100" s="458"/>
      <c r="AD100" s="322">
        <f t="shared" si="1"/>
        <v>0</v>
      </c>
      <c r="AE100" s="500"/>
      <c r="AF100" s="500"/>
      <c r="AG100" s="532"/>
      <c r="AH100" s="500"/>
    </row>
    <row r="101" spans="1:34" s="380" customFormat="1" x14ac:dyDescent="0.2">
      <c r="A101" s="504" t="s">
        <v>310</v>
      </c>
      <c r="B101" s="504" t="s">
        <v>320</v>
      </c>
      <c r="C101" s="500">
        <v>411</v>
      </c>
      <c r="D101" s="504" t="s">
        <v>150</v>
      </c>
      <c r="E101" s="500">
        <v>64</v>
      </c>
      <c r="F101" s="500">
        <v>201</v>
      </c>
      <c r="G101" s="500">
        <v>63</v>
      </c>
      <c r="H101" s="500">
        <v>198</v>
      </c>
      <c r="I101" s="500"/>
      <c r="J101" s="500"/>
      <c r="K101" s="500"/>
      <c r="L101" s="500"/>
      <c r="M101" s="500">
        <v>28</v>
      </c>
      <c r="N101" s="500">
        <v>8</v>
      </c>
      <c r="O101" s="500">
        <v>15</v>
      </c>
      <c r="P101" s="500"/>
      <c r="Q101" s="500" t="s">
        <v>20</v>
      </c>
      <c r="R101" s="500" t="s">
        <v>177</v>
      </c>
      <c r="S101" s="500" t="s">
        <v>178</v>
      </c>
      <c r="T101" s="500" t="s">
        <v>20</v>
      </c>
      <c r="U101" s="500" t="s">
        <v>20</v>
      </c>
      <c r="V101" s="504" t="s">
        <v>321</v>
      </c>
      <c r="W101" s="506">
        <v>1.5487167398399999</v>
      </c>
      <c r="X101" s="327" t="s">
        <v>179</v>
      </c>
      <c r="Y101" s="318" t="s">
        <v>186</v>
      </c>
      <c r="Z101" s="318" t="s">
        <v>178</v>
      </c>
      <c r="AA101" s="327"/>
      <c r="AB101" s="457"/>
      <c r="AC101" s="458"/>
      <c r="AD101" s="322">
        <f t="shared" si="1"/>
        <v>0</v>
      </c>
      <c r="AE101" s="500">
        <v>420</v>
      </c>
      <c r="AF101" s="500">
        <v>123</v>
      </c>
      <c r="AG101" s="530" t="s">
        <v>22</v>
      </c>
      <c r="AH101" s="500">
        <v>10</v>
      </c>
    </row>
    <row r="102" spans="1:34" s="380" customFormat="1" ht="40.5" x14ac:dyDescent="0.2">
      <c r="A102" s="504"/>
      <c r="B102" s="504"/>
      <c r="C102" s="500"/>
      <c r="D102" s="504"/>
      <c r="E102" s="500"/>
      <c r="F102" s="500"/>
      <c r="G102" s="500"/>
      <c r="H102" s="500"/>
      <c r="I102" s="500"/>
      <c r="J102" s="500"/>
      <c r="K102" s="500"/>
      <c r="L102" s="500"/>
      <c r="M102" s="500"/>
      <c r="N102" s="500"/>
      <c r="O102" s="500"/>
      <c r="P102" s="500"/>
      <c r="Q102" s="500"/>
      <c r="R102" s="500"/>
      <c r="S102" s="500"/>
      <c r="T102" s="500"/>
      <c r="U102" s="500"/>
      <c r="V102" s="504"/>
      <c r="W102" s="506"/>
      <c r="X102" s="327" t="s">
        <v>196</v>
      </c>
      <c r="Y102" s="318" t="s">
        <v>186</v>
      </c>
      <c r="Z102" s="318" t="s">
        <v>178</v>
      </c>
      <c r="AA102" s="327" t="s">
        <v>200</v>
      </c>
      <c r="AB102" s="457"/>
      <c r="AC102" s="458"/>
      <c r="AD102" s="322">
        <f t="shared" si="1"/>
        <v>0</v>
      </c>
      <c r="AE102" s="500"/>
      <c r="AF102" s="500"/>
      <c r="AG102" s="531"/>
      <c r="AH102" s="500"/>
    </row>
    <row r="103" spans="1:34" s="380" customFormat="1" ht="40.5" x14ac:dyDescent="0.2">
      <c r="A103" s="504"/>
      <c r="B103" s="504"/>
      <c r="C103" s="500"/>
      <c r="D103" s="504"/>
      <c r="E103" s="500"/>
      <c r="F103" s="500"/>
      <c r="G103" s="500"/>
      <c r="H103" s="500"/>
      <c r="I103" s="500"/>
      <c r="J103" s="500"/>
      <c r="K103" s="500"/>
      <c r="L103" s="500"/>
      <c r="M103" s="500"/>
      <c r="N103" s="500"/>
      <c r="O103" s="500"/>
      <c r="P103" s="500"/>
      <c r="Q103" s="500"/>
      <c r="R103" s="500"/>
      <c r="S103" s="500"/>
      <c r="T103" s="500"/>
      <c r="U103" s="500"/>
      <c r="V103" s="504"/>
      <c r="W103" s="506"/>
      <c r="X103" s="327" t="s">
        <v>217</v>
      </c>
      <c r="Y103" s="318" t="s">
        <v>186</v>
      </c>
      <c r="Z103" s="318" t="s">
        <v>178</v>
      </c>
      <c r="AA103" s="327"/>
      <c r="AB103" s="457"/>
      <c r="AC103" s="458"/>
      <c r="AD103" s="365">
        <f t="shared" si="1"/>
        <v>0</v>
      </c>
      <c r="AE103" s="500"/>
      <c r="AF103" s="500"/>
      <c r="AG103" s="532"/>
      <c r="AH103" s="500"/>
    </row>
    <row r="104" spans="1:34" s="380" customFormat="1" x14ac:dyDescent="0.2">
      <c r="A104" s="504" t="s">
        <v>310</v>
      </c>
      <c r="B104" s="504" t="s">
        <v>320</v>
      </c>
      <c r="C104" s="500">
        <v>412</v>
      </c>
      <c r="D104" s="504" t="s">
        <v>150</v>
      </c>
      <c r="E104" s="500">
        <v>4</v>
      </c>
      <c r="F104" s="500">
        <v>13</v>
      </c>
      <c r="G104" s="500"/>
      <c r="H104" s="500"/>
      <c r="I104" s="500"/>
      <c r="J104" s="500"/>
      <c r="K104" s="500"/>
      <c r="L104" s="500"/>
      <c r="M104" s="500">
        <v>3</v>
      </c>
      <c r="N104" s="500">
        <v>2</v>
      </c>
      <c r="O104" s="500">
        <v>1</v>
      </c>
      <c r="P104" s="500"/>
      <c r="Q104" s="500" t="s">
        <v>181</v>
      </c>
      <c r="R104" s="500" t="s">
        <v>177</v>
      </c>
      <c r="S104" s="500" t="s">
        <v>181</v>
      </c>
      <c r="T104" s="500" t="s">
        <v>178</v>
      </c>
      <c r="U104" s="500" t="s">
        <v>178</v>
      </c>
      <c r="V104" s="504"/>
      <c r="W104" s="506"/>
      <c r="X104" s="327" t="s">
        <v>182</v>
      </c>
      <c r="Y104" s="318" t="s">
        <v>21</v>
      </c>
      <c r="Z104" s="318" t="s">
        <v>178</v>
      </c>
      <c r="AA104" s="327"/>
      <c r="AB104" s="457"/>
      <c r="AC104" s="458"/>
      <c r="AD104" s="322">
        <f t="shared" si="1"/>
        <v>0</v>
      </c>
      <c r="AE104" s="500">
        <v>3</v>
      </c>
      <c r="AF104" s="500">
        <v>6</v>
      </c>
      <c r="AG104" s="530" t="s">
        <v>22</v>
      </c>
      <c r="AH104" s="500">
        <v>5</v>
      </c>
    </row>
    <row r="105" spans="1:34" s="380" customFormat="1" x14ac:dyDescent="0.2">
      <c r="A105" s="504"/>
      <c r="B105" s="504"/>
      <c r="C105" s="500"/>
      <c r="D105" s="504"/>
      <c r="E105" s="500"/>
      <c r="F105" s="500"/>
      <c r="G105" s="500"/>
      <c r="H105" s="500"/>
      <c r="I105" s="500"/>
      <c r="J105" s="500"/>
      <c r="K105" s="500"/>
      <c r="L105" s="500"/>
      <c r="M105" s="500"/>
      <c r="N105" s="500"/>
      <c r="O105" s="500"/>
      <c r="P105" s="500"/>
      <c r="Q105" s="500"/>
      <c r="R105" s="500"/>
      <c r="S105" s="500"/>
      <c r="T105" s="500"/>
      <c r="U105" s="500"/>
      <c r="V105" s="504"/>
      <c r="W105" s="506"/>
      <c r="X105" s="327"/>
      <c r="Y105" s="318"/>
      <c r="Z105" s="318" t="s">
        <v>178</v>
      </c>
      <c r="AA105" s="327"/>
      <c r="AB105" s="322" t="s">
        <v>22</v>
      </c>
      <c r="AC105" s="438" t="s">
        <v>22</v>
      </c>
      <c r="AD105" s="322" t="s">
        <v>22</v>
      </c>
      <c r="AE105" s="500"/>
      <c r="AF105" s="500"/>
      <c r="AG105" s="532"/>
      <c r="AH105" s="500"/>
    </row>
    <row r="106" spans="1:34" s="380" customFormat="1" x14ac:dyDescent="0.2">
      <c r="A106" s="504" t="s">
        <v>310</v>
      </c>
      <c r="B106" s="504" t="s">
        <v>320</v>
      </c>
      <c r="C106" s="500">
        <v>413</v>
      </c>
      <c r="D106" s="504" t="s">
        <v>150</v>
      </c>
      <c r="E106" s="500">
        <v>101</v>
      </c>
      <c r="F106" s="500">
        <v>317</v>
      </c>
      <c r="G106" s="500"/>
      <c r="H106" s="500"/>
      <c r="I106" s="500"/>
      <c r="J106" s="500"/>
      <c r="K106" s="500"/>
      <c r="L106" s="500"/>
      <c r="M106" s="500">
        <v>30</v>
      </c>
      <c r="N106" s="500">
        <v>8</v>
      </c>
      <c r="O106" s="500">
        <v>15</v>
      </c>
      <c r="P106" s="500"/>
      <c r="Q106" s="500" t="s">
        <v>20</v>
      </c>
      <c r="R106" s="500" t="s">
        <v>177</v>
      </c>
      <c r="S106" s="500" t="s">
        <v>178</v>
      </c>
      <c r="T106" s="500" t="s">
        <v>21</v>
      </c>
      <c r="U106" s="500" t="s">
        <v>21</v>
      </c>
      <c r="V106" s="504" t="s">
        <v>216</v>
      </c>
      <c r="W106" s="506">
        <v>3.9021595590599998</v>
      </c>
      <c r="X106" s="327" t="s">
        <v>179</v>
      </c>
      <c r="Y106" s="318" t="s">
        <v>186</v>
      </c>
      <c r="Z106" s="318" t="s">
        <v>178</v>
      </c>
      <c r="AA106" s="327"/>
      <c r="AB106" s="457"/>
      <c r="AC106" s="458"/>
      <c r="AD106" s="322">
        <f t="shared" si="1"/>
        <v>0</v>
      </c>
      <c r="AE106" s="500">
        <v>450</v>
      </c>
      <c r="AF106" s="500">
        <v>138</v>
      </c>
      <c r="AG106" s="530" t="s">
        <v>22</v>
      </c>
      <c r="AH106" s="500">
        <v>8</v>
      </c>
    </row>
    <row r="107" spans="1:34" s="380" customFormat="1" ht="40.5" x14ac:dyDescent="0.2">
      <c r="A107" s="504"/>
      <c r="B107" s="504"/>
      <c r="C107" s="500"/>
      <c r="D107" s="504"/>
      <c r="E107" s="500"/>
      <c r="F107" s="500"/>
      <c r="G107" s="500"/>
      <c r="H107" s="500"/>
      <c r="I107" s="500"/>
      <c r="J107" s="500"/>
      <c r="K107" s="500"/>
      <c r="L107" s="500"/>
      <c r="M107" s="500"/>
      <c r="N107" s="500"/>
      <c r="O107" s="500"/>
      <c r="P107" s="500"/>
      <c r="Q107" s="500"/>
      <c r="R107" s="500"/>
      <c r="S107" s="500"/>
      <c r="T107" s="500"/>
      <c r="U107" s="500"/>
      <c r="V107" s="504"/>
      <c r="W107" s="506"/>
      <c r="X107" s="327" t="s">
        <v>196</v>
      </c>
      <c r="Y107" s="318" t="s">
        <v>186</v>
      </c>
      <c r="Z107" s="318" t="s">
        <v>178</v>
      </c>
      <c r="AA107" s="327" t="s">
        <v>200</v>
      </c>
      <c r="AB107" s="457"/>
      <c r="AC107" s="458"/>
      <c r="AD107" s="322">
        <f t="shared" si="1"/>
        <v>0</v>
      </c>
      <c r="AE107" s="500"/>
      <c r="AF107" s="500"/>
      <c r="AG107" s="531"/>
      <c r="AH107" s="500"/>
    </row>
    <row r="108" spans="1:34" s="380" customFormat="1" ht="40.5" x14ac:dyDescent="0.2">
      <c r="A108" s="504"/>
      <c r="B108" s="504"/>
      <c r="C108" s="500"/>
      <c r="D108" s="504"/>
      <c r="E108" s="500"/>
      <c r="F108" s="500"/>
      <c r="G108" s="500"/>
      <c r="H108" s="500"/>
      <c r="I108" s="500"/>
      <c r="J108" s="500"/>
      <c r="K108" s="500"/>
      <c r="L108" s="500"/>
      <c r="M108" s="500"/>
      <c r="N108" s="500"/>
      <c r="O108" s="500"/>
      <c r="P108" s="500"/>
      <c r="Q108" s="500"/>
      <c r="R108" s="500"/>
      <c r="S108" s="500"/>
      <c r="T108" s="500"/>
      <c r="U108" s="500"/>
      <c r="V108" s="504"/>
      <c r="W108" s="506"/>
      <c r="X108" s="327" t="s">
        <v>217</v>
      </c>
      <c r="Y108" s="318" t="s">
        <v>186</v>
      </c>
      <c r="Z108" s="318" t="s">
        <v>178</v>
      </c>
      <c r="AA108" s="327"/>
      <c r="AB108" s="457"/>
      <c r="AC108" s="458"/>
      <c r="AD108" s="365">
        <f t="shared" si="1"/>
        <v>0</v>
      </c>
      <c r="AE108" s="500"/>
      <c r="AF108" s="500"/>
      <c r="AG108" s="532"/>
      <c r="AH108" s="500"/>
    </row>
    <row r="109" spans="1:34" s="380" customFormat="1" x14ac:dyDescent="0.2">
      <c r="A109" s="504" t="s">
        <v>310</v>
      </c>
      <c r="B109" s="504" t="s">
        <v>320</v>
      </c>
      <c r="C109" s="500">
        <v>414</v>
      </c>
      <c r="D109" s="504" t="s">
        <v>150</v>
      </c>
      <c r="E109" s="500">
        <v>105</v>
      </c>
      <c r="F109" s="500">
        <v>330</v>
      </c>
      <c r="G109" s="500"/>
      <c r="H109" s="500"/>
      <c r="I109" s="500"/>
      <c r="J109" s="500"/>
      <c r="K109" s="500"/>
      <c r="L109" s="500"/>
      <c r="M109" s="500">
        <v>26</v>
      </c>
      <c r="N109" s="500">
        <v>4</v>
      </c>
      <c r="O109" s="500">
        <v>16</v>
      </c>
      <c r="P109" s="500"/>
      <c r="Q109" s="500" t="s">
        <v>20</v>
      </c>
      <c r="R109" s="500" t="s">
        <v>177</v>
      </c>
      <c r="S109" s="500" t="s">
        <v>178</v>
      </c>
      <c r="T109" s="500" t="s">
        <v>21</v>
      </c>
      <c r="U109" s="500" t="s">
        <v>21</v>
      </c>
      <c r="V109" s="504" t="s">
        <v>322</v>
      </c>
      <c r="W109" s="506">
        <v>4.22106438505</v>
      </c>
      <c r="X109" s="327" t="s">
        <v>179</v>
      </c>
      <c r="Y109" s="318" t="s">
        <v>186</v>
      </c>
      <c r="Z109" s="318" t="s">
        <v>178</v>
      </c>
      <c r="AA109" s="327"/>
      <c r="AB109" s="457"/>
      <c r="AC109" s="458"/>
      <c r="AD109" s="322">
        <f t="shared" si="1"/>
        <v>0</v>
      </c>
      <c r="AE109" s="500">
        <v>416</v>
      </c>
      <c r="AF109" s="500">
        <v>144</v>
      </c>
      <c r="AG109" s="530" t="s">
        <v>22</v>
      </c>
      <c r="AH109" s="500">
        <v>8</v>
      </c>
    </row>
    <row r="110" spans="1:34" s="380" customFormat="1" ht="40.5" x14ac:dyDescent="0.2">
      <c r="A110" s="504"/>
      <c r="B110" s="504"/>
      <c r="C110" s="500"/>
      <c r="D110" s="504"/>
      <c r="E110" s="500"/>
      <c r="F110" s="500"/>
      <c r="G110" s="500"/>
      <c r="H110" s="500"/>
      <c r="I110" s="500"/>
      <c r="J110" s="500"/>
      <c r="K110" s="500"/>
      <c r="L110" s="500"/>
      <c r="M110" s="500"/>
      <c r="N110" s="500"/>
      <c r="O110" s="500"/>
      <c r="P110" s="500"/>
      <c r="Q110" s="500"/>
      <c r="R110" s="500"/>
      <c r="S110" s="500"/>
      <c r="T110" s="500"/>
      <c r="U110" s="500"/>
      <c r="V110" s="504"/>
      <c r="W110" s="506"/>
      <c r="X110" s="327" t="s">
        <v>196</v>
      </c>
      <c r="Y110" s="318" t="s">
        <v>186</v>
      </c>
      <c r="Z110" s="318" t="s">
        <v>178</v>
      </c>
      <c r="AA110" s="327" t="s">
        <v>200</v>
      </c>
      <c r="AB110" s="457"/>
      <c r="AC110" s="458"/>
      <c r="AD110" s="322">
        <f t="shared" si="1"/>
        <v>0</v>
      </c>
      <c r="AE110" s="500"/>
      <c r="AF110" s="500"/>
      <c r="AG110" s="531"/>
      <c r="AH110" s="500"/>
    </row>
    <row r="111" spans="1:34" s="380" customFormat="1" ht="40.5" x14ac:dyDescent="0.2">
      <c r="A111" s="504"/>
      <c r="B111" s="504"/>
      <c r="C111" s="500"/>
      <c r="D111" s="504"/>
      <c r="E111" s="500"/>
      <c r="F111" s="500"/>
      <c r="G111" s="500"/>
      <c r="H111" s="500"/>
      <c r="I111" s="500"/>
      <c r="J111" s="500"/>
      <c r="K111" s="500"/>
      <c r="L111" s="500"/>
      <c r="M111" s="500"/>
      <c r="N111" s="500"/>
      <c r="O111" s="500"/>
      <c r="P111" s="500"/>
      <c r="Q111" s="500"/>
      <c r="R111" s="500"/>
      <c r="S111" s="500"/>
      <c r="T111" s="500"/>
      <c r="U111" s="500"/>
      <c r="V111" s="504"/>
      <c r="W111" s="506"/>
      <c r="X111" s="327" t="s">
        <v>217</v>
      </c>
      <c r="Y111" s="318" t="s">
        <v>186</v>
      </c>
      <c r="Z111" s="318" t="s">
        <v>178</v>
      </c>
      <c r="AA111" s="327"/>
      <c r="AB111" s="457"/>
      <c r="AC111" s="458"/>
      <c r="AD111" s="365">
        <f t="shared" si="1"/>
        <v>0</v>
      </c>
      <c r="AE111" s="500"/>
      <c r="AF111" s="500"/>
      <c r="AG111" s="532"/>
      <c r="AH111" s="500"/>
    </row>
    <row r="112" spans="1:34" s="380" customFormat="1" x14ac:dyDescent="0.2">
      <c r="A112" s="309" t="s">
        <v>310</v>
      </c>
      <c r="B112" s="309" t="s">
        <v>320</v>
      </c>
      <c r="C112" s="306">
        <v>415</v>
      </c>
      <c r="D112" s="309" t="s">
        <v>150</v>
      </c>
      <c r="E112" s="306">
        <v>84</v>
      </c>
      <c r="F112" s="306">
        <v>264</v>
      </c>
      <c r="G112" s="306"/>
      <c r="H112" s="306"/>
      <c r="I112" s="306"/>
      <c r="J112" s="306"/>
      <c r="K112" s="306"/>
      <c r="L112" s="306"/>
      <c r="M112" s="306">
        <v>26</v>
      </c>
      <c r="N112" s="306">
        <v>7</v>
      </c>
      <c r="O112" s="306">
        <v>12</v>
      </c>
      <c r="P112" s="306"/>
      <c r="Q112" s="306" t="s">
        <v>20</v>
      </c>
      <c r="R112" s="306" t="s">
        <v>177</v>
      </c>
      <c r="S112" s="306" t="s">
        <v>178</v>
      </c>
      <c r="T112" s="306" t="s">
        <v>178</v>
      </c>
      <c r="U112" s="306" t="s">
        <v>181</v>
      </c>
      <c r="V112" s="309" t="s">
        <v>353</v>
      </c>
      <c r="W112" s="310">
        <v>2.68728031252</v>
      </c>
      <c r="X112" s="327" t="s">
        <v>179</v>
      </c>
      <c r="Y112" s="318" t="s">
        <v>180</v>
      </c>
      <c r="Z112" s="318" t="s">
        <v>181</v>
      </c>
      <c r="AA112" s="327"/>
      <c r="AB112" s="457"/>
      <c r="AC112" s="458"/>
      <c r="AD112" s="322">
        <f t="shared" si="1"/>
        <v>0</v>
      </c>
      <c r="AE112" s="306">
        <v>312</v>
      </c>
      <c r="AF112" s="306">
        <v>115</v>
      </c>
      <c r="AG112" s="379" t="s">
        <v>22</v>
      </c>
      <c r="AH112" s="306">
        <v>5</v>
      </c>
    </row>
    <row r="113" spans="1:34" s="380" customFormat="1" x14ac:dyDescent="0.2">
      <c r="A113" s="504" t="s">
        <v>310</v>
      </c>
      <c r="B113" s="504" t="s">
        <v>320</v>
      </c>
      <c r="C113" s="500">
        <v>497</v>
      </c>
      <c r="D113" s="504" t="s">
        <v>150</v>
      </c>
      <c r="E113" s="500">
        <v>95</v>
      </c>
      <c r="F113" s="500">
        <v>298</v>
      </c>
      <c r="G113" s="500"/>
      <c r="H113" s="500"/>
      <c r="I113" s="500"/>
      <c r="J113" s="500"/>
      <c r="K113" s="500"/>
      <c r="L113" s="500"/>
      <c r="M113" s="500">
        <v>25</v>
      </c>
      <c r="N113" s="500">
        <v>4</v>
      </c>
      <c r="O113" s="500">
        <v>13</v>
      </c>
      <c r="P113" s="500"/>
      <c r="Q113" s="500" t="s">
        <v>20</v>
      </c>
      <c r="R113" s="500" t="s">
        <v>177</v>
      </c>
      <c r="S113" s="500" t="s">
        <v>178</v>
      </c>
      <c r="T113" s="500" t="s">
        <v>21</v>
      </c>
      <c r="U113" s="500" t="s">
        <v>21</v>
      </c>
      <c r="V113" s="504" t="s">
        <v>216</v>
      </c>
      <c r="W113" s="506">
        <v>3.4474188084500001</v>
      </c>
      <c r="X113" s="327" t="s">
        <v>179</v>
      </c>
      <c r="Y113" s="318" t="s">
        <v>186</v>
      </c>
      <c r="Z113" s="318" t="s">
        <v>178</v>
      </c>
      <c r="AA113" s="327"/>
      <c r="AB113" s="457"/>
      <c r="AC113" s="458"/>
      <c r="AD113" s="322">
        <f t="shared" si="1"/>
        <v>0</v>
      </c>
      <c r="AE113" s="500">
        <v>325</v>
      </c>
      <c r="AF113" s="500">
        <v>130</v>
      </c>
      <c r="AG113" s="533" t="s">
        <v>22</v>
      </c>
      <c r="AH113" s="500">
        <v>8</v>
      </c>
    </row>
    <row r="114" spans="1:34" s="380" customFormat="1" ht="40.5" x14ac:dyDescent="0.2">
      <c r="A114" s="504"/>
      <c r="B114" s="504"/>
      <c r="C114" s="500"/>
      <c r="D114" s="504"/>
      <c r="E114" s="500"/>
      <c r="F114" s="500"/>
      <c r="G114" s="500"/>
      <c r="H114" s="500"/>
      <c r="I114" s="500"/>
      <c r="J114" s="500"/>
      <c r="K114" s="500"/>
      <c r="L114" s="500"/>
      <c r="M114" s="500"/>
      <c r="N114" s="500"/>
      <c r="O114" s="500"/>
      <c r="P114" s="500"/>
      <c r="Q114" s="500"/>
      <c r="R114" s="500"/>
      <c r="S114" s="500"/>
      <c r="T114" s="500"/>
      <c r="U114" s="500"/>
      <c r="V114" s="504"/>
      <c r="W114" s="506"/>
      <c r="X114" s="327" t="s">
        <v>196</v>
      </c>
      <c r="Y114" s="318" t="s">
        <v>186</v>
      </c>
      <c r="Z114" s="318" t="s">
        <v>178</v>
      </c>
      <c r="AA114" s="327" t="s">
        <v>200</v>
      </c>
      <c r="AB114" s="457"/>
      <c r="AC114" s="458"/>
      <c r="AD114" s="322">
        <f t="shared" si="1"/>
        <v>0</v>
      </c>
      <c r="AE114" s="500"/>
      <c r="AF114" s="500"/>
      <c r="AG114" s="531"/>
      <c r="AH114" s="500"/>
    </row>
    <row r="115" spans="1:34" s="380" customFormat="1" ht="40.5" x14ac:dyDescent="0.2">
      <c r="A115" s="504"/>
      <c r="B115" s="504"/>
      <c r="C115" s="500"/>
      <c r="D115" s="504"/>
      <c r="E115" s="500"/>
      <c r="F115" s="500"/>
      <c r="G115" s="500"/>
      <c r="H115" s="500"/>
      <c r="I115" s="500"/>
      <c r="J115" s="500"/>
      <c r="K115" s="500"/>
      <c r="L115" s="500"/>
      <c r="M115" s="500"/>
      <c r="N115" s="500"/>
      <c r="O115" s="500"/>
      <c r="P115" s="500"/>
      <c r="Q115" s="500"/>
      <c r="R115" s="500"/>
      <c r="S115" s="500"/>
      <c r="T115" s="500"/>
      <c r="U115" s="500"/>
      <c r="V115" s="504"/>
      <c r="W115" s="506"/>
      <c r="X115" s="327" t="s">
        <v>217</v>
      </c>
      <c r="Y115" s="318" t="s">
        <v>186</v>
      </c>
      <c r="Z115" s="318" t="s">
        <v>178</v>
      </c>
      <c r="AA115" s="327"/>
      <c r="AB115" s="457"/>
      <c r="AC115" s="458"/>
      <c r="AD115" s="365">
        <f t="shared" si="1"/>
        <v>0</v>
      </c>
      <c r="AE115" s="500"/>
      <c r="AF115" s="500"/>
      <c r="AG115" s="532"/>
      <c r="AH115" s="500"/>
    </row>
    <row r="116" spans="1:34" s="380" customFormat="1" x14ac:dyDescent="0.2">
      <c r="A116" s="504" t="s">
        <v>310</v>
      </c>
      <c r="B116" s="504" t="s">
        <v>320</v>
      </c>
      <c r="C116" s="500">
        <v>498</v>
      </c>
      <c r="D116" s="504" t="s">
        <v>150</v>
      </c>
      <c r="E116" s="500">
        <v>59</v>
      </c>
      <c r="F116" s="500">
        <v>185</v>
      </c>
      <c r="G116" s="500"/>
      <c r="H116" s="500"/>
      <c r="I116" s="500"/>
      <c r="J116" s="500"/>
      <c r="K116" s="500"/>
      <c r="L116" s="500"/>
      <c r="M116" s="500">
        <v>21</v>
      </c>
      <c r="N116" s="500">
        <v>7</v>
      </c>
      <c r="O116" s="500">
        <v>9</v>
      </c>
      <c r="P116" s="500"/>
      <c r="Q116" s="500" t="s">
        <v>20</v>
      </c>
      <c r="R116" s="500" t="s">
        <v>177</v>
      </c>
      <c r="S116" s="500" t="s">
        <v>178</v>
      </c>
      <c r="T116" s="500" t="s">
        <v>181</v>
      </c>
      <c r="U116" s="500" t="s">
        <v>21</v>
      </c>
      <c r="V116" s="504" t="s">
        <v>222</v>
      </c>
      <c r="W116" s="506">
        <v>1.1489491439999999</v>
      </c>
      <c r="X116" s="327" t="s">
        <v>179</v>
      </c>
      <c r="Y116" s="318" t="s">
        <v>180</v>
      </c>
      <c r="Z116" s="318" t="s">
        <v>181</v>
      </c>
      <c r="AA116" s="327"/>
      <c r="AB116" s="457"/>
      <c r="AC116" s="458"/>
      <c r="AD116" s="322">
        <f t="shared" si="1"/>
        <v>0</v>
      </c>
      <c r="AE116" s="500">
        <v>189</v>
      </c>
      <c r="AF116" s="500">
        <v>81</v>
      </c>
      <c r="AG116" s="530" t="s">
        <v>22</v>
      </c>
      <c r="AH116" s="500">
        <v>7</v>
      </c>
    </row>
    <row r="117" spans="1:34" s="380" customFormat="1" ht="40.5" x14ac:dyDescent="0.2">
      <c r="A117" s="504"/>
      <c r="B117" s="504"/>
      <c r="C117" s="500"/>
      <c r="D117" s="504"/>
      <c r="E117" s="500"/>
      <c r="F117" s="500"/>
      <c r="G117" s="500"/>
      <c r="H117" s="500"/>
      <c r="I117" s="500"/>
      <c r="J117" s="500"/>
      <c r="K117" s="500"/>
      <c r="L117" s="500"/>
      <c r="M117" s="500"/>
      <c r="N117" s="500"/>
      <c r="O117" s="500"/>
      <c r="P117" s="500"/>
      <c r="Q117" s="500"/>
      <c r="R117" s="500"/>
      <c r="S117" s="500"/>
      <c r="T117" s="500"/>
      <c r="U117" s="500"/>
      <c r="V117" s="504"/>
      <c r="W117" s="506"/>
      <c r="X117" s="327" t="s">
        <v>196</v>
      </c>
      <c r="Y117" s="318" t="s">
        <v>180</v>
      </c>
      <c r="Z117" s="318" t="s">
        <v>181</v>
      </c>
      <c r="AA117" s="327" t="s">
        <v>200</v>
      </c>
      <c r="AB117" s="457"/>
      <c r="AC117" s="458"/>
      <c r="AD117" s="322">
        <f t="shared" si="1"/>
        <v>0</v>
      </c>
      <c r="AE117" s="500"/>
      <c r="AF117" s="500"/>
      <c r="AG117" s="532"/>
      <c r="AH117" s="500"/>
    </row>
    <row r="119" spans="1:34" customFormat="1" ht="15" x14ac:dyDescent="0.25">
      <c r="A119" s="375" t="s">
        <v>362</v>
      </c>
      <c r="AC119" s="439"/>
    </row>
    <row r="120" spans="1:34" x14ac:dyDescent="0.2">
      <c r="A120" s="514" t="s">
        <v>323</v>
      </c>
      <c r="B120" s="514"/>
      <c r="C120" s="312" t="s">
        <v>324</v>
      </c>
      <c r="D120" s="290" t="s">
        <v>25</v>
      </c>
      <c r="E120" s="290" t="s">
        <v>325</v>
      </c>
      <c r="F120" s="520" t="s">
        <v>326</v>
      </c>
      <c r="G120" s="520"/>
      <c r="H120" s="291"/>
      <c r="I120" s="291"/>
      <c r="J120" s="291"/>
      <c r="K120" s="291"/>
      <c r="L120" s="291"/>
      <c r="M120" s="291"/>
      <c r="N120" s="291"/>
      <c r="O120" s="291"/>
      <c r="P120" s="291"/>
      <c r="Q120" s="291"/>
      <c r="R120" s="291"/>
      <c r="S120" s="291"/>
      <c r="T120" s="292"/>
      <c r="U120" s="292"/>
      <c r="V120" s="293"/>
      <c r="W120" s="294"/>
      <c r="X120" s="330"/>
      <c r="Y120" s="330"/>
      <c r="Z120" s="320"/>
      <c r="AA120" s="331"/>
      <c r="AB120" s="323"/>
      <c r="AC120" s="440"/>
      <c r="AD120" s="323"/>
    </row>
    <row r="121" spans="1:34" x14ac:dyDescent="0.2">
      <c r="A121" s="515" t="s">
        <v>358</v>
      </c>
      <c r="B121" s="516"/>
      <c r="C121" s="296" t="s">
        <v>78</v>
      </c>
      <c r="D121" s="290" t="s">
        <v>22</v>
      </c>
      <c r="E121" s="290" t="s">
        <v>22</v>
      </c>
      <c r="F121" s="518">
        <f>AD3+AD4+AD6+AD8+AD9+AD11+AD13+AD14+AD17+AD18+AD20+AD21+AD23+AD24+AD26+AD33+AD34+AD36+AD43+AD44+AD46+AD47+AD49+AD51+AD52+AD53+AD55+AD56+AD58+AD59+AD61+AD64+AD66+AD68+AD72+AD75+AD84+AD86+AD88+AD90+AD92+AD94+AD95+AD101+AD102+AD104+AD106+AD107+AD109+AD110+AD113+AD114</f>
        <v>0</v>
      </c>
      <c r="G121" s="519"/>
      <c r="H121" s="291"/>
      <c r="I121" s="291"/>
      <c r="J121" s="291"/>
      <c r="K121" s="291"/>
      <c r="L121" s="291"/>
      <c r="M121" s="291"/>
      <c r="N121" s="291"/>
      <c r="O121" s="291"/>
      <c r="P121" s="291"/>
      <c r="Q121" s="291"/>
      <c r="R121" s="291"/>
      <c r="S121" s="291"/>
      <c r="T121" s="292"/>
      <c r="U121" s="292"/>
      <c r="V121" s="293"/>
      <c r="W121" s="294"/>
      <c r="X121" s="330"/>
      <c r="Y121" s="330"/>
      <c r="Z121" s="320"/>
      <c r="AA121" s="331"/>
      <c r="AB121" s="323"/>
      <c r="AC121" s="440"/>
      <c r="AD121" s="323"/>
    </row>
    <row r="122" spans="1:34" ht="62.25" customHeight="1" x14ac:dyDescent="0.2">
      <c r="A122" s="514" t="s">
        <v>327</v>
      </c>
      <c r="B122" s="514"/>
      <c r="C122" s="296" t="s">
        <v>26</v>
      </c>
      <c r="D122" s="296">
        <v>10</v>
      </c>
      <c r="E122" s="460"/>
      <c r="F122" s="517">
        <f>E122*D122</f>
        <v>0</v>
      </c>
      <c r="G122" s="517"/>
      <c r="H122" s="297"/>
      <c r="I122" s="297"/>
      <c r="J122" s="297"/>
      <c r="K122" s="297"/>
      <c r="L122" s="298"/>
      <c r="M122" s="298"/>
      <c r="N122" s="298"/>
      <c r="O122" s="298"/>
      <c r="P122" s="299"/>
      <c r="Q122" s="299"/>
      <c r="R122" s="299"/>
      <c r="S122" s="299"/>
      <c r="T122" s="292"/>
      <c r="U122" s="292"/>
      <c r="V122" s="293"/>
      <c r="W122" s="294"/>
      <c r="X122" s="330"/>
      <c r="Y122" s="330"/>
      <c r="Z122" s="320"/>
      <c r="AA122" s="331"/>
      <c r="AB122" s="323"/>
      <c r="AC122" s="440"/>
      <c r="AD122" s="323"/>
      <c r="AG122" s="300"/>
    </row>
    <row r="123" spans="1:34" s="357" customFormat="1" ht="16.5" x14ac:dyDescent="0.3">
      <c r="A123" s="521" t="s">
        <v>359</v>
      </c>
      <c r="B123" s="522"/>
      <c r="C123" s="363"/>
      <c r="D123" s="348"/>
      <c r="E123" s="348"/>
      <c r="F123" s="528">
        <f>SUM(F121:G122)</f>
        <v>0</v>
      </c>
      <c r="G123" s="529"/>
      <c r="H123" s="349"/>
      <c r="I123" s="349"/>
      <c r="J123" s="349"/>
      <c r="K123" s="349"/>
      <c r="L123" s="349"/>
      <c r="M123" s="349"/>
      <c r="N123" s="349"/>
      <c r="O123" s="349"/>
      <c r="P123" s="349"/>
      <c r="Q123" s="349"/>
      <c r="R123" s="349"/>
      <c r="S123" s="349"/>
      <c r="T123" s="350"/>
      <c r="U123" s="350"/>
      <c r="V123" s="351"/>
      <c r="W123" s="352"/>
      <c r="X123" s="353"/>
      <c r="Y123" s="353"/>
      <c r="Z123" s="354"/>
      <c r="AA123" s="355"/>
      <c r="AB123" s="356"/>
      <c r="AC123" s="441"/>
      <c r="AD123" s="356"/>
      <c r="AG123" s="358"/>
    </row>
    <row r="124" spans="1:34" x14ac:dyDescent="0.2">
      <c r="A124" s="359"/>
      <c r="B124" s="360"/>
      <c r="C124" s="364"/>
      <c r="D124" s="360"/>
      <c r="E124" s="360"/>
      <c r="F124" s="361"/>
      <c r="G124" s="362"/>
      <c r="H124" s="291"/>
      <c r="I124" s="291"/>
      <c r="J124" s="291"/>
      <c r="K124" s="291"/>
      <c r="L124" s="291"/>
      <c r="M124" s="291"/>
      <c r="N124" s="291"/>
      <c r="O124" s="291"/>
      <c r="P124" s="291"/>
      <c r="Q124" s="291"/>
      <c r="R124" s="291"/>
      <c r="S124" s="291"/>
      <c r="T124" s="292"/>
      <c r="U124" s="292"/>
      <c r="V124" s="293"/>
      <c r="W124" s="294"/>
      <c r="X124" s="330"/>
      <c r="Y124" s="330"/>
      <c r="Z124" s="320"/>
      <c r="AA124" s="331"/>
      <c r="AB124" s="323"/>
      <c r="AC124" s="440"/>
      <c r="AD124" s="323"/>
    </row>
    <row r="125" spans="1:34" x14ac:dyDescent="0.2">
      <c r="A125" s="515" t="s">
        <v>360</v>
      </c>
      <c r="B125" s="516"/>
      <c r="C125" s="296" t="s">
        <v>78</v>
      </c>
      <c r="D125" s="290" t="s">
        <v>22</v>
      </c>
      <c r="E125" s="290" t="s">
        <v>22</v>
      </c>
      <c r="F125" s="518">
        <f>AD16+AD28+AD29+AD30+AD31+AD32+AD38+AD39+AD41+AD42+AD63+AD70+AD71+AD74+AD77+AD78+AD79+AD80+AD81+AD82+AD97+AD98+AD99+AD100+AD112+AD116+AD117</f>
        <v>0</v>
      </c>
      <c r="G125" s="519"/>
      <c r="H125" s="291"/>
      <c r="I125" s="291"/>
      <c r="J125" s="291"/>
      <c r="K125" s="291"/>
      <c r="L125" s="291"/>
      <c r="M125" s="291"/>
      <c r="N125" s="291"/>
      <c r="O125" s="291"/>
      <c r="P125" s="291"/>
      <c r="Q125" s="291"/>
      <c r="R125" s="291"/>
      <c r="S125" s="291"/>
      <c r="T125" s="292"/>
      <c r="U125" s="292"/>
      <c r="V125" s="293"/>
      <c r="W125" s="294"/>
      <c r="X125" s="330"/>
      <c r="Y125" s="330"/>
      <c r="Z125" s="320"/>
      <c r="AA125" s="331"/>
      <c r="AB125" s="323"/>
      <c r="AC125" s="440"/>
      <c r="AD125" s="323"/>
    </row>
    <row r="126" spans="1:34" ht="62.25" customHeight="1" x14ac:dyDescent="0.2">
      <c r="A126" s="514" t="s">
        <v>327</v>
      </c>
      <c r="B126" s="514"/>
      <c r="C126" s="296" t="s">
        <v>26</v>
      </c>
      <c r="D126" s="296">
        <v>5</v>
      </c>
      <c r="E126" s="460"/>
      <c r="F126" s="517">
        <f>E126*D126</f>
        <v>0</v>
      </c>
      <c r="G126" s="517"/>
      <c r="H126" s="297"/>
      <c r="I126" s="297"/>
      <c r="J126" s="297"/>
      <c r="K126" s="297"/>
      <c r="L126" s="298"/>
      <c r="M126" s="298"/>
      <c r="N126" s="298"/>
      <c r="O126" s="298"/>
      <c r="P126" s="299"/>
      <c r="Q126" s="299"/>
      <c r="R126" s="299"/>
      <c r="S126" s="299"/>
      <c r="T126" s="292"/>
      <c r="U126" s="292"/>
      <c r="V126" s="293"/>
      <c r="W126" s="294"/>
      <c r="X126" s="330"/>
      <c r="Y126" s="330"/>
      <c r="Z126" s="320"/>
      <c r="AA126" s="331"/>
      <c r="AB126" s="323"/>
      <c r="AC126" s="440"/>
      <c r="AD126" s="323"/>
      <c r="AG126" s="300"/>
    </row>
    <row r="127" spans="1:34" s="357" customFormat="1" ht="16.5" x14ac:dyDescent="0.3">
      <c r="A127" s="521" t="s">
        <v>359</v>
      </c>
      <c r="B127" s="522"/>
      <c r="C127" s="363"/>
      <c r="D127" s="348"/>
      <c r="E127" s="348"/>
      <c r="F127" s="528">
        <f>SUM(F125:G126)</f>
        <v>0</v>
      </c>
      <c r="G127" s="529"/>
      <c r="H127" s="349"/>
      <c r="I127" s="349"/>
      <c r="J127" s="349"/>
      <c r="K127" s="349"/>
      <c r="L127" s="349"/>
      <c r="M127" s="349"/>
      <c r="N127" s="349"/>
      <c r="O127" s="349"/>
      <c r="P127" s="349"/>
      <c r="Q127" s="349"/>
      <c r="R127" s="349"/>
      <c r="S127" s="349"/>
      <c r="T127" s="350"/>
      <c r="U127" s="350"/>
      <c r="V127" s="351"/>
      <c r="W127" s="352"/>
      <c r="X127" s="353"/>
      <c r="Y127" s="353"/>
      <c r="Z127" s="354"/>
      <c r="AA127" s="355"/>
      <c r="AB127" s="356"/>
      <c r="AC127" s="441"/>
      <c r="AD127" s="356"/>
      <c r="AG127" s="358"/>
    </row>
    <row r="128" spans="1:34" s="357" customFormat="1" ht="16.5" x14ac:dyDescent="0.3">
      <c r="A128" s="367"/>
      <c r="B128" s="367"/>
      <c r="C128" s="368"/>
      <c r="D128" s="369"/>
      <c r="E128" s="369"/>
      <c r="F128" s="370"/>
      <c r="G128" s="370"/>
      <c r="H128" s="349"/>
      <c r="I128" s="349"/>
      <c r="J128" s="349"/>
      <c r="K128" s="349"/>
      <c r="L128" s="349"/>
      <c r="M128" s="349"/>
      <c r="N128" s="349"/>
      <c r="O128" s="349"/>
      <c r="P128" s="349"/>
      <c r="Q128" s="349"/>
      <c r="R128" s="349"/>
      <c r="S128" s="349"/>
      <c r="T128" s="350"/>
      <c r="U128" s="350"/>
      <c r="V128" s="351"/>
      <c r="W128" s="352"/>
      <c r="X128" s="353"/>
      <c r="Y128" s="353"/>
      <c r="Z128" s="354"/>
      <c r="AA128" s="355"/>
      <c r="AB128" s="356"/>
      <c r="AC128" s="441"/>
      <c r="AD128" s="356"/>
      <c r="AG128" s="358"/>
    </row>
    <row r="129" spans="1:30" customFormat="1" ht="15" x14ac:dyDescent="0.25">
      <c r="A129" s="375" t="s">
        <v>363</v>
      </c>
      <c r="F129" s="376"/>
      <c r="G129" s="376"/>
      <c r="AC129" s="439"/>
    </row>
    <row r="130" spans="1:30" x14ac:dyDescent="0.2">
      <c r="A130" s="514" t="s">
        <v>323</v>
      </c>
      <c r="B130" s="514"/>
      <c r="C130" s="312" t="s">
        <v>324</v>
      </c>
      <c r="D130" s="290" t="s">
        <v>25</v>
      </c>
      <c r="E130" s="290" t="s">
        <v>325</v>
      </c>
      <c r="F130" s="523" t="s">
        <v>326</v>
      </c>
      <c r="G130" s="523"/>
      <c r="H130" s="291"/>
      <c r="I130" s="291"/>
      <c r="J130" s="291"/>
      <c r="K130" s="291"/>
      <c r="L130" s="291"/>
      <c r="M130" s="291"/>
      <c r="N130" s="291"/>
      <c r="O130" s="291"/>
      <c r="P130" s="291"/>
      <c r="Q130" s="291"/>
      <c r="R130" s="291"/>
      <c r="S130" s="291"/>
      <c r="T130" s="292"/>
      <c r="U130" s="292"/>
      <c r="V130" s="293"/>
      <c r="W130" s="294"/>
      <c r="X130" s="330"/>
      <c r="Y130" s="330"/>
      <c r="Z130" s="320"/>
      <c r="AA130" s="331"/>
      <c r="AB130" s="323"/>
      <c r="AC130" s="440"/>
      <c r="AD130" s="323"/>
    </row>
    <row r="131" spans="1:30" ht="16.5" x14ac:dyDescent="0.2">
      <c r="A131" s="515" t="s">
        <v>358</v>
      </c>
      <c r="B131" s="516"/>
      <c r="C131" s="296" t="s">
        <v>78</v>
      </c>
      <c r="D131" s="290" t="s">
        <v>22</v>
      </c>
      <c r="E131" s="290" t="s">
        <v>22</v>
      </c>
      <c r="F131" s="524">
        <f>AD5+AD10+AD15+AD19+AD22+AD25+AD35+AD40+AD45+AD50+AD54+AD57+AD60+AD96+AD103+AD108+AD111+AD115+AG41</f>
        <v>0</v>
      </c>
      <c r="G131" s="525"/>
      <c r="H131" s="291"/>
      <c r="I131" s="291"/>
      <c r="J131" s="291"/>
      <c r="K131" s="291"/>
      <c r="L131" s="291"/>
      <c r="M131" s="291"/>
      <c r="N131" s="291"/>
      <c r="O131" s="291"/>
      <c r="P131" s="291"/>
      <c r="Q131" s="291"/>
      <c r="R131" s="291"/>
      <c r="S131" s="291"/>
      <c r="T131" s="292"/>
      <c r="U131" s="292"/>
      <c r="V131" s="293"/>
      <c r="W131" s="294"/>
      <c r="X131" s="330"/>
      <c r="Y131" s="330"/>
      <c r="Z131" s="320"/>
      <c r="AA131" s="331"/>
      <c r="AB131" s="323"/>
      <c r="AC131" s="440"/>
      <c r="AD131" s="323"/>
    </row>
    <row r="132" spans="1:30" x14ac:dyDescent="0.2">
      <c r="A132" s="371"/>
      <c r="B132" s="371"/>
      <c r="C132" s="372"/>
      <c r="D132" s="373"/>
      <c r="E132" s="373"/>
      <c r="F132" s="374"/>
      <c r="G132" s="374"/>
      <c r="H132" s="291"/>
      <c r="I132" s="291"/>
      <c r="J132" s="291"/>
      <c r="K132" s="291"/>
      <c r="L132" s="291"/>
      <c r="M132" s="291"/>
      <c r="N132" s="291"/>
      <c r="O132" s="291"/>
      <c r="P132" s="291"/>
      <c r="Q132" s="291"/>
      <c r="R132" s="291"/>
      <c r="S132" s="291"/>
      <c r="T132" s="292"/>
      <c r="U132" s="292"/>
      <c r="V132" s="293"/>
      <c r="W132" s="294"/>
      <c r="X132" s="330"/>
      <c r="Y132" s="330"/>
      <c r="Z132" s="320"/>
      <c r="AA132" s="331"/>
      <c r="AB132" s="323"/>
      <c r="AC132" s="440"/>
      <c r="AD132" s="323"/>
    </row>
    <row r="133" spans="1:30" ht="44.25" customHeight="1" x14ac:dyDescent="0.2">
      <c r="A133" s="305" t="s">
        <v>328</v>
      </c>
      <c r="B133" s="513" t="s">
        <v>329</v>
      </c>
      <c r="C133" s="513"/>
      <c r="D133" s="513"/>
      <c r="E133" s="513"/>
      <c r="F133" s="513"/>
      <c r="G133" s="513"/>
      <c r="H133" s="513"/>
      <c r="I133" s="513"/>
      <c r="J133" s="513"/>
      <c r="K133" s="513"/>
      <c r="L133" s="513"/>
      <c r="M133" s="513"/>
      <c r="N133" s="513"/>
      <c r="O133" s="513"/>
      <c r="P133" s="513"/>
      <c r="Q133" s="513"/>
      <c r="R133" s="513"/>
      <c r="S133" s="513"/>
      <c r="T133" s="513"/>
      <c r="U133" s="513"/>
      <c r="V133" s="513"/>
      <c r="W133" s="513"/>
      <c r="X133" s="513"/>
      <c r="Y133" s="513"/>
      <c r="Z133" s="513"/>
      <c r="AA133" s="513"/>
      <c r="AB133" s="513"/>
      <c r="AC133" s="513"/>
      <c r="AD133" s="513"/>
    </row>
    <row r="134" spans="1:30" customFormat="1" ht="15" x14ac:dyDescent="0.25">
      <c r="A134" s="366"/>
      <c r="B134" s="375" t="s">
        <v>365</v>
      </c>
      <c r="AC134" s="439"/>
    </row>
  </sheetData>
  <mergeCells count="1126">
    <mergeCell ref="A122:B122"/>
    <mergeCell ref="F122:G122"/>
    <mergeCell ref="A123:B123"/>
    <mergeCell ref="F123:G123"/>
    <mergeCell ref="A130:B130"/>
    <mergeCell ref="F130:G130"/>
    <mergeCell ref="A131:B131"/>
    <mergeCell ref="F131:G131"/>
    <mergeCell ref="B133:AD133"/>
    <mergeCell ref="AG113:AG115"/>
    <mergeCell ref="A125:B125"/>
    <mergeCell ref="F125:G125"/>
    <mergeCell ref="A126:B126"/>
    <mergeCell ref="F126:G126"/>
    <mergeCell ref="A127:B127"/>
    <mergeCell ref="F127:G127"/>
    <mergeCell ref="A3:A5"/>
    <mergeCell ref="B3:B5"/>
    <mergeCell ref="B6:B7"/>
    <mergeCell ref="C6:C7"/>
    <mergeCell ref="U3:U5"/>
    <mergeCell ref="V3:V5"/>
    <mergeCell ref="W3:W5"/>
    <mergeCell ref="AE3:AE5"/>
    <mergeCell ref="AF3:AF5"/>
    <mergeCell ref="AG6:AG7"/>
    <mergeCell ref="C8:C10"/>
    <mergeCell ref="D8:D10"/>
    <mergeCell ref="E8:E10"/>
    <mergeCell ref="F8:F10"/>
    <mergeCell ref="G8:G10"/>
    <mergeCell ref="H8:H10"/>
    <mergeCell ref="AH3:AH5"/>
    <mergeCell ref="O3:O5"/>
    <mergeCell ref="P3:P5"/>
    <mergeCell ref="Q3:Q5"/>
    <mergeCell ref="R3:R5"/>
    <mergeCell ref="S3:S5"/>
    <mergeCell ref="T3:T5"/>
    <mergeCell ref="I3:I5"/>
    <mergeCell ref="J3:J5"/>
    <mergeCell ref="K3:K5"/>
    <mergeCell ref="L3:L5"/>
    <mergeCell ref="M3:M5"/>
    <mergeCell ref="N3:N5"/>
    <mergeCell ref="C3:C5"/>
    <mergeCell ref="D3:D5"/>
    <mergeCell ref="E3:E5"/>
    <mergeCell ref="F3:F5"/>
    <mergeCell ref="G3:G5"/>
    <mergeCell ref="H3:H5"/>
    <mergeCell ref="AG3:AG5"/>
    <mergeCell ref="V6:V7"/>
    <mergeCell ref="W6:W7"/>
    <mergeCell ref="AE6:AE7"/>
    <mergeCell ref="AF6:AF7"/>
    <mergeCell ref="AH6:AH7"/>
    <mergeCell ref="A8:A10"/>
    <mergeCell ref="B8:B10"/>
    <mergeCell ref="P6:P7"/>
    <mergeCell ref="Q6:Q7"/>
    <mergeCell ref="R6:R7"/>
    <mergeCell ref="S6:S7"/>
    <mergeCell ref="T6:T7"/>
    <mergeCell ref="U6:U7"/>
    <mergeCell ref="J6:J7"/>
    <mergeCell ref="K6:K7"/>
    <mergeCell ref="L6:L7"/>
    <mergeCell ref="M6:M7"/>
    <mergeCell ref="N6:N7"/>
    <mergeCell ref="O6:O7"/>
    <mergeCell ref="D6:D7"/>
    <mergeCell ref="E6:E7"/>
    <mergeCell ref="F6:F7"/>
    <mergeCell ref="G6:G7"/>
    <mergeCell ref="H6:H7"/>
    <mergeCell ref="I6:I7"/>
    <mergeCell ref="A6:A7"/>
    <mergeCell ref="U8:U10"/>
    <mergeCell ref="V8:V10"/>
    <mergeCell ref="W8:W10"/>
    <mergeCell ref="AE8:AE10"/>
    <mergeCell ref="AF8:AF10"/>
    <mergeCell ref="AH8:AH10"/>
    <mergeCell ref="O8:O10"/>
    <mergeCell ref="P8:P10"/>
    <mergeCell ref="Q8:Q10"/>
    <mergeCell ref="R8:R10"/>
    <mergeCell ref="S8:S10"/>
    <mergeCell ref="T8:T10"/>
    <mergeCell ref="I8:I10"/>
    <mergeCell ref="J8:J10"/>
    <mergeCell ref="K8:K10"/>
    <mergeCell ref="L8:L10"/>
    <mergeCell ref="M8:M10"/>
    <mergeCell ref="N8:N10"/>
    <mergeCell ref="AG8:AG10"/>
    <mergeCell ref="V11:V12"/>
    <mergeCell ref="W11:W12"/>
    <mergeCell ref="AE11:AE12"/>
    <mergeCell ref="AF11:AF12"/>
    <mergeCell ref="AH11:AH12"/>
    <mergeCell ref="A13:A15"/>
    <mergeCell ref="B13:B15"/>
    <mergeCell ref="P11:P12"/>
    <mergeCell ref="Q11:Q12"/>
    <mergeCell ref="R11:R12"/>
    <mergeCell ref="S11:S12"/>
    <mergeCell ref="T11:T12"/>
    <mergeCell ref="U11:U12"/>
    <mergeCell ref="J11:J12"/>
    <mergeCell ref="K11:K12"/>
    <mergeCell ref="L11:L12"/>
    <mergeCell ref="M11:M12"/>
    <mergeCell ref="N11:N12"/>
    <mergeCell ref="O11:O12"/>
    <mergeCell ref="D11:D12"/>
    <mergeCell ref="E11:E12"/>
    <mergeCell ref="F11:F12"/>
    <mergeCell ref="G11:G12"/>
    <mergeCell ref="H11:H12"/>
    <mergeCell ref="I11:I12"/>
    <mergeCell ref="A11:A12"/>
    <mergeCell ref="B11:B12"/>
    <mergeCell ref="C11:C12"/>
    <mergeCell ref="AG11:AG12"/>
    <mergeCell ref="B17:B19"/>
    <mergeCell ref="C17:C19"/>
    <mergeCell ref="U13:U15"/>
    <mergeCell ref="V13:V15"/>
    <mergeCell ref="W13:W15"/>
    <mergeCell ref="AE13:AE15"/>
    <mergeCell ref="AF13:AF15"/>
    <mergeCell ref="AH13:AH15"/>
    <mergeCell ref="O13:O15"/>
    <mergeCell ref="P13:P15"/>
    <mergeCell ref="Q13:Q15"/>
    <mergeCell ref="R13:R15"/>
    <mergeCell ref="S13:S15"/>
    <mergeCell ref="T13:T15"/>
    <mergeCell ref="I13:I15"/>
    <mergeCell ref="J13:J15"/>
    <mergeCell ref="K13:K15"/>
    <mergeCell ref="L13:L15"/>
    <mergeCell ref="M13:M15"/>
    <mergeCell ref="N13:N15"/>
    <mergeCell ref="C13:C15"/>
    <mergeCell ref="D13:D15"/>
    <mergeCell ref="E13:E15"/>
    <mergeCell ref="F13:F15"/>
    <mergeCell ref="G13:G15"/>
    <mergeCell ref="H13:H15"/>
    <mergeCell ref="AG13:AG15"/>
    <mergeCell ref="AG17:AG19"/>
    <mergeCell ref="C20:C22"/>
    <mergeCell ref="D20:D22"/>
    <mergeCell ref="E20:E22"/>
    <mergeCell ref="F20:F22"/>
    <mergeCell ref="G20:G22"/>
    <mergeCell ref="H20:H22"/>
    <mergeCell ref="V17:V19"/>
    <mergeCell ref="W17:W19"/>
    <mergeCell ref="AE17:AE19"/>
    <mergeCell ref="AF17:AF19"/>
    <mergeCell ref="AH17:AH19"/>
    <mergeCell ref="A20:A22"/>
    <mergeCell ref="B20:B22"/>
    <mergeCell ref="P17:P19"/>
    <mergeCell ref="Q17:Q19"/>
    <mergeCell ref="R17:R19"/>
    <mergeCell ref="S17:S19"/>
    <mergeCell ref="T17:T19"/>
    <mergeCell ref="U17:U19"/>
    <mergeCell ref="J17:J19"/>
    <mergeCell ref="K17:K19"/>
    <mergeCell ref="L17:L19"/>
    <mergeCell ref="M17:M19"/>
    <mergeCell ref="N17:N19"/>
    <mergeCell ref="O17:O19"/>
    <mergeCell ref="D17:D19"/>
    <mergeCell ref="E17:E19"/>
    <mergeCell ref="F17:F19"/>
    <mergeCell ref="G17:G19"/>
    <mergeCell ref="H17:H19"/>
    <mergeCell ref="I17:I19"/>
    <mergeCell ref="A17:A19"/>
    <mergeCell ref="U20:U22"/>
    <mergeCell ref="V20:V22"/>
    <mergeCell ref="W20:W22"/>
    <mergeCell ref="AE20:AE22"/>
    <mergeCell ref="AF20:AF22"/>
    <mergeCell ref="AH20:AH22"/>
    <mergeCell ref="O20:O22"/>
    <mergeCell ref="P20:P22"/>
    <mergeCell ref="Q20:Q22"/>
    <mergeCell ref="R20:R22"/>
    <mergeCell ref="S20:S22"/>
    <mergeCell ref="T20:T22"/>
    <mergeCell ref="I20:I22"/>
    <mergeCell ref="J20:J22"/>
    <mergeCell ref="K20:K22"/>
    <mergeCell ref="L20:L22"/>
    <mergeCell ref="M20:M22"/>
    <mergeCell ref="N20:N22"/>
    <mergeCell ref="AG20:AG22"/>
    <mergeCell ref="V23:V25"/>
    <mergeCell ref="W23:W25"/>
    <mergeCell ref="AE23:AE25"/>
    <mergeCell ref="AF23:AF25"/>
    <mergeCell ref="AH23:AH25"/>
    <mergeCell ref="A26:A27"/>
    <mergeCell ref="B26:B27"/>
    <mergeCell ref="P23:P25"/>
    <mergeCell ref="Q23:Q25"/>
    <mergeCell ref="R23:R25"/>
    <mergeCell ref="S23:S25"/>
    <mergeCell ref="T23:T25"/>
    <mergeCell ref="U23:U25"/>
    <mergeCell ref="J23:J25"/>
    <mergeCell ref="K23:K25"/>
    <mergeCell ref="L23:L25"/>
    <mergeCell ref="M23:M25"/>
    <mergeCell ref="N23:N25"/>
    <mergeCell ref="O23:O25"/>
    <mergeCell ref="D23:D25"/>
    <mergeCell ref="E23:E25"/>
    <mergeCell ref="F23:F25"/>
    <mergeCell ref="G23:G25"/>
    <mergeCell ref="H23:H25"/>
    <mergeCell ref="I23:I25"/>
    <mergeCell ref="A23:A25"/>
    <mergeCell ref="B23:B25"/>
    <mergeCell ref="C23:C25"/>
    <mergeCell ref="AG23:AG25"/>
    <mergeCell ref="B31:B32"/>
    <mergeCell ref="C31:C32"/>
    <mergeCell ref="U26:U27"/>
    <mergeCell ref="V26:V27"/>
    <mergeCell ref="W26:W27"/>
    <mergeCell ref="AE26:AE27"/>
    <mergeCell ref="AF26:AF27"/>
    <mergeCell ref="AH26:AH27"/>
    <mergeCell ref="O26:O27"/>
    <mergeCell ref="P26:P27"/>
    <mergeCell ref="Q26:Q27"/>
    <mergeCell ref="R26:R27"/>
    <mergeCell ref="S26:S27"/>
    <mergeCell ref="T26:T27"/>
    <mergeCell ref="I26:I27"/>
    <mergeCell ref="J26:J27"/>
    <mergeCell ref="K26:K27"/>
    <mergeCell ref="L26:L27"/>
    <mergeCell ref="M26:M27"/>
    <mergeCell ref="N26:N27"/>
    <mergeCell ref="C26:C27"/>
    <mergeCell ref="D26:D27"/>
    <mergeCell ref="E26:E27"/>
    <mergeCell ref="F26:F27"/>
    <mergeCell ref="G26:G27"/>
    <mergeCell ref="H26:H27"/>
    <mergeCell ref="AG26:AG27"/>
    <mergeCell ref="AG31:AG32"/>
    <mergeCell ref="C34:C35"/>
    <mergeCell ref="D34:D35"/>
    <mergeCell ref="E34:E35"/>
    <mergeCell ref="F34:F35"/>
    <mergeCell ref="G34:G35"/>
    <mergeCell ref="H34:H35"/>
    <mergeCell ref="V31:V32"/>
    <mergeCell ref="W31:W32"/>
    <mergeCell ref="AE31:AE32"/>
    <mergeCell ref="AF31:AF32"/>
    <mergeCell ref="AH31:AH32"/>
    <mergeCell ref="A34:A35"/>
    <mergeCell ref="B34:B35"/>
    <mergeCell ref="P31:P32"/>
    <mergeCell ref="Q31:Q32"/>
    <mergeCell ref="R31:R32"/>
    <mergeCell ref="S31:S32"/>
    <mergeCell ref="T31:T32"/>
    <mergeCell ref="U31:U32"/>
    <mergeCell ref="J31:J32"/>
    <mergeCell ref="K31:K32"/>
    <mergeCell ref="L31:L32"/>
    <mergeCell ref="M31:M32"/>
    <mergeCell ref="N31:N32"/>
    <mergeCell ref="O31:O32"/>
    <mergeCell ref="D31:D32"/>
    <mergeCell ref="E31:E32"/>
    <mergeCell ref="F31:F32"/>
    <mergeCell ref="G31:G32"/>
    <mergeCell ref="H31:H32"/>
    <mergeCell ref="I31:I32"/>
    <mergeCell ref="A31:A32"/>
    <mergeCell ref="U34:U35"/>
    <mergeCell ref="V34:V35"/>
    <mergeCell ref="W34:W35"/>
    <mergeCell ref="AE34:AE35"/>
    <mergeCell ref="AF34:AF35"/>
    <mergeCell ref="AH34:AH35"/>
    <mergeCell ref="O34:O35"/>
    <mergeCell ref="P34:P35"/>
    <mergeCell ref="Q34:Q35"/>
    <mergeCell ref="R34:R35"/>
    <mergeCell ref="S34:S35"/>
    <mergeCell ref="T34:T35"/>
    <mergeCell ref="I34:I35"/>
    <mergeCell ref="J34:J35"/>
    <mergeCell ref="K34:K35"/>
    <mergeCell ref="L34:L35"/>
    <mergeCell ref="M34:M35"/>
    <mergeCell ref="N34:N35"/>
    <mergeCell ref="AG34:AG35"/>
    <mergeCell ref="V36:V37"/>
    <mergeCell ref="W36:W37"/>
    <mergeCell ref="AE36:AE37"/>
    <mergeCell ref="AF36:AF37"/>
    <mergeCell ref="AH36:AH37"/>
    <mergeCell ref="A38:A40"/>
    <mergeCell ref="B38:B40"/>
    <mergeCell ref="P36:P37"/>
    <mergeCell ref="Q36:Q37"/>
    <mergeCell ref="R36:R37"/>
    <mergeCell ref="S36:S37"/>
    <mergeCell ref="T36:T37"/>
    <mergeCell ref="U36:U37"/>
    <mergeCell ref="J36:J37"/>
    <mergeCell ref="K36:K37"/>
    <mergeCell ref="L36:L37"/>
    <mergeCell ref="M36:M37"/>
    <mergeCell ref="N36:N37"/>
    <mergeCell ref="O36:O37"/>
    <mergeCell ref="D36:D37"/>
    <mergeCell ref="E36:E37"/>
    <mergeCell ref="F36:F37"/>
    <mergeCell ref="G36:G37"/>
    <mergeCell ref="H36:H37"/>
    <mergeCell ref="I36:I37"/>
    <mergeCell ref="A36:A37"/>
    <mergeCell ref="B36:B37"/>
    <mergeCell ref="C36:C37"/>
    <mergeCell ref="AG36:AG37"/>
    <mergeCell ref="B43:B45"/>
    <mergeCell ref="C43:C45"/>
    <mergeCell ref="U38:U40"/>
    <mergeCell ref="V38:V40"/>
    <mergeCell ref="W38:W40"/>
    <mergeCell ref="AE38:AE40"/>
    <mergeCell ref="AF38:AF40"/>
    <mergeCell ref="AH38:AH40"/>
    <mergeCell ref="O38:O40"/>
    <mergeCell ref="P38:P40"/>
    <mergeCell ref="Q38:Q40"/>
    <mergeCell ref="R38:R40"/>
    <mergeCell ref="S38:S40"/>
    <mergeCell ref="T38:T40"/>
    <mergeCell ref="I38:I40"/>
    <mergeCell ref="J38:J40"/>
    <mergeCell ref="K38:K40"/>
    <mergeCell ref="L38:L40"/>
    <mergeCell ref="M38:M40"/>
    <mergeCell ref="N38:N40"/>
    <mergeCell ref="C38:C40"/>
    <mergeCell ref="D38:D40"/>
    <mergeCell ref="E38:E40"/>
    <mergeCell ref="F38:F40"/>
    <mergeCell ref="G38:G40"/>
    <mergeCell ref="H38:H40"/>
    <mergeCell ref="AG38:AG40"/>
    <mergeCell ref="AG43:AG45"/>
    <mergeCell ref="C47:C48"/>
    <mergeCell ref="D47:D48"/>
    <mergeCell ref="E47:E48"/>
    <mergeCell ref="F47:F48"/>
    <mergeCell ref="G47:G48"/>
    <mergeCell ref="H47:H48"/>
    <mergeCell ref="V43:V45"/>
    <mergeCell ref="W43:W45"/>
    <mergeCell ref="AE43:AE45"/>
    <mergeCell ref="AF43:AF45"/>
    <mergeCell ref="AH43:AH45"/>
    <mergeCell ref="A47:A48"/>
    <mergeCell ref="B47:B48"/>
    <mergeCell ref="P43:P45"/>
    <mergeCell ref="Q43:Q45"/>
    <mergeCell ref="R43:R45"/>
    <mergeCell ref="S43:S45"/>
    <mergeCell ref="T43:T45"/>
    <mergeCell ref="U43:U45"/>
    <mergeCell ref="J43:J45"/>
    <mergeCell ref="K43:K45"/>
    <mergeCell ref="L43:L45"/>
    <mergeCell ref="M43:M45"/>
    <mergeCell ref="N43:N45"/>
    <mergeCell ref="O43:O45"/>
    <mergeCell ref="D43:D45"/>
    <mergeCell ref="E43:E45"/>
    <mergeCell ref="F43:F45"/>
    <mergeCell ref="G43:G45"/>
    <mergeCell ref="H43:H45"/>
    <mergeCell ref="I43:I45"/>
    <mergeCell ref="A43:A45"/>
    <mergeCell ref="U47:U48"/>
    <mergeCell ref="V47:V48"/>
    <mergeCell ref="W47:W48"/>
    <mergeCell ref="AE47:AE48"/>
    <mergeCell ref="AF47:AF48"/>
    <mergeCell ref="AH47:AH48"/>
    <mergeCell ref="O47:O48"/>
    <mergeCell ref="P47:P48"/>
    <mergeCell ref="Q47:Q48"/>
    <mergeCell ref="R47:R48"/>
    <mergeCell ref="S47:S48"/>
    <mergeCell ref="T47:T48"/>
    <mergeCell ref="I47:I48"/>
    <mergeCell ref="J47:J48"/>
    <mergeCell ref="K47:K48"/>
    <mergeCell ref="L47:L48"/>
    <mergeCell ref="M47:M48"/>
    <mergeCell ref="N47:N48"/>
    <mergeCell ref="AG47:AG48"/>
    <mergeCell ref="V49:V51"/>
    <mergeCell ref="W49:W51"/>
    <mergeCell ref="AE49:AE51"/>
    <mergeCell ref="AF49:AF51"/>
    <mergeCell ref="AH49:AH51"/>
    <mergeCell ref="A52:A54"/>
    <mergeCell ref="B52:B54"/>
    <mergeCell ref="P49:P51"/>
    <mergeCell ref="Q49:Q51"/>
    <mergeCell ref="R49:R51"/>
    <mergeCell ref="S49:S51"/>
    <mergeCell ref="T49:T51"/>
    <mergeCell ref="U49:U51"/>
    <mergeCell ref="J49:J51"/>
    <mergeCell ref="K49:K51"/>
    <mergeCell ref="L49:L51"/>
    <mergeCell ref="M49:M51"/>
    <mergeCell ref="N49:N51"/>
    <mergeCell ref="O49:O51"/>
    <mergeCell ref="D49:D51"/>
    <mergeCell ref="E49:E51"/>
    <mergeCell ref="F49:F51"/>
    <mergeCell ref="G49:G51"/>
    <mergeCell ref="H49:H51"/>
    <mergeCell ref="I49:I51"/>
    <mergeCell ref="A49:A51"/>
    <mergeCell ref="B49:B51"/>
    <mergeCell ref="C49:C51"/>
    <mergeCell ref="AG49:AG51"/>
    <mergeCell ref="B55:B57"/>
    <mergeCell ref="C55:C57"/>
    <mergeCell ref="U52:U54"/>
    <mergeCell ref="V52:V54"/>
    <mergeCell ref="W52:W54"/>
    <mergeCell ref="AE52:AE54"/>
    <mergeCell ref="AF52:AF54"/>
    <mergeCell ref="AH52:AH54"/>
    <mergeCell ref="O52:O54"/>
    <mergeCell ref="P52:P54"/>
    <mergeCell ref="Q52:Q54"/>
    <mergeCell ref="R52:R54"/>
    <mergeCell ref="S52:S54"/>
    <mergeCell ref="T52:T54"/>
    <mergeCell ref="I52:I54"/>
    <mergeCell ref="J52:J54"/>
    <mergeCell ref="K52:K54"/>
    <mergeCell ref="L52:L54"/>
    <mergeCell ref="M52:M54"/>
    <mergeCell ref="N52:N54"/>
    <mergeCell ref="C52:C54"/>
    <mergeCell ref="D52:D54"/>
    <mergeCell ref="E52:E54"/>
    <mergeCell ref="F52:F54"/>
    <mergeCell ref="G52:G54"/>
    <mergeCell ref="H52:H54"/>
    <mergeCell ref="AG52:AG54"/>
    <mergeCell ref="AG55:AG57"/>
    <mergeCell ref="C58:C60"/>
    <mergeCell ref="D58:D60"/>
    <mergeCell ref="E58:E60"/>
    <mergeCell ref="F58:F60"/>
    <mergeCell ref="G58:G60"/>
    <mergeCell ref="H58:H60"/>
    <mergeCell ref="V55:V57"/>
    <mergeCell ref="W55:W57"/>
    <mergeCell ref="AE55:AE57"/>
    <mergeCell ref="AF55:AF57"/>
    <mergeCell ref="AH55:AH57"/>
    <mergeCell ref="A58:A60"/>
    <mergeCell ref="B58:B60"/>
    <mergeCell ref="P55:P57"/>
    <mergeCell ref="Q55:Q57"/>
    <mergeCell ref="R55:R57"/>
    <mergeCell ref="S55:S57"/>
    <mergeCell ref="T55:T57"/>
    <mergeCell ref="U55:U57"/>
    <mergeCell ref="J55:J57"/>
    <mergeCell ref="K55:K57"/>
    <mergeCell ref="L55:L57"/>
    <mergeCell ref="M55:M57"/>
    <mergeCell ref="N55:N57"/>
    <mergeCell ref="O55:O57"/>
    <mergeCell ref="D55:D57"/>
    <mergeCell ref="E55:E57"/>
    <mergeCell ref="F55:F57"/>
    <mergeCell ref="G55:G57"/>
    <mergeCell ref="H55:H57"/>
    <mergeCell ref="I55:I57"/>
    <mergeCell ref="A55:A57"/>
    <mergeCell ref="U58:U60"/>
    <mergeCell ref="V58:V60"/>
    <mergeCell ref="W58:W60"/>
    <mergeCell ref="AE58:AE60"/>
    <mergeCell ref="AF58:AF60"/>
    <mergeCell ref="AH58:AH60"/>
    <mergeCell ref="O58:O60"/>
    <mergeCell ref="P58:P60"/>
    <mergeCell ref="Q58:Q60"/>
    <mergeCell ref="R58:R60"/>
    <mergeCell ref="S58:S60"/>
    <mergeCell ref="T58:T60"/>
    <mergeCell ref="I58:I60"/>
    <mergeCell ref="J58:J60"/>
    <mergeCell ref="K58:K60"/>
    <mergeCell ref="L58:L60"/>
    <mergeCell ref="M58:M60"/>
    <mergeCell ref="N58:N60"/>
    <mergeCell ref="AG58:AG60"/>
    <mergeCell ref="V61:V62"/>
    <mergeCell ref="W61:W62"/>
    <mergeCell ref="AE61:AE62"/>
    <mergeCell ref="AF61:AF62"/>
    <mergeCell ref="AH61:AH62"/>
    <mergeCell ref="A64:A65"/>
    <mergeCell ref="B64:B65"/>
    <mergeCell ref="P61:P62"/>
    <mergeCell ref="Q61:Q62"/>
    <mergeCell ref="R61:R62"/>
    <mergeCell ref="S61:S62"/>
    <mergeCell ref="T61:T62"/>
    <mergeCell ref="U61:U62"/>
    <mergeCell ref="J61:J62"/>
    <mergeCell ref="K61:K62"/>
    <mergeCell ref="L61:L62"/>
    <mergeCell ref="M61:M62"/>
    <mergeCell ref="N61:N62"/>
    <mergeCell ref="O61:O62"/>
    <mergeCell ref="D61:D62"/>
    <mergeCell ref="E61:E62"/>
    <mergeCell ref="F61:F62"/>
    <mergeCell ref="G61:G62"/>
    <mergeCell ref="H61:H62"/>
    <mergeCell ref="I61:I62"/>
    <mergeCell ref="A61:A62"/>
    <mergeCell ref="B61:B62"/>
    <mergeCell ref="C61:C62"/>
    <mergeCell ref="AG61:AG62"/>
    <mergeCell ref="B66:B67"/>
    <mergeCell ref="C66:C67"/>
    <mergeCell ref="U64:U65"/>
    <mergeCell ref="V64:V65"/>
    <mergeCell ref="W64:W65"/>
    <mergeCell ref="AE64:AE65"/>
    <mergeCell ref="AF64:AF65"/>
    <mergeCell ref="AH64:AH65"/>
    <mergeCell ref="O64:O65"/>
    <mergeCell ref="P64:P65"/>
    <mergeCell ref="Q64:Q65"/>
    <mergeCell ref="R64:R65"/>
    <mergeCell ref="S64:S65"/>
    <mergeCell ref="T64:T65"/>
    <mergeCell ref="I64:I65"/>
    <mergeCell ref="J64:J65"/>
    <mergeCell ref="K64:K65"/>
    <mergeCell ref="L64:L65"/>
    <mergeCell ref="M64:M65"/>
    <mergeCell ref="N64:N65"/>
    <mergeCell ref="C64:C65"/>
    <mergeCell ref="D64:D65"/>
    <mergeCell ref="E64:E65"/>
    <mergeCell ref="F64:F65"/>
    <mergeCell ref="G64:G65"/>
    <mergeCell ref="H64:H65"/>
    <mergeCell ref="AG64:AG65"/>
    <mergeCell ref="AG66:AG67"/>
    <mergeCell ref="C68:C69"/>
    <mergeCell ref="D68:D69"/>
    <mergeCell ref="E68:E69"/>
    <mergeCell ref="F68:F69"/>
    <mergeCell ref="G68:G69"/>
    <mergeCell ref="H68:H69"/>
    <mergeCell ref="V66:V67"/>
    <mergeCell ref="W66:W67"/>
    <mergeCell ref="AE66:AE67"/>
    <mergeCell ref="AF66:AF67"/>
    <mergeCell ref="AH66:AH67"/>
    <mergeCell ref="A68:A69"/>
    <mergeCell ref="B68:B69"/>
    <mergeCell ref="P66:P67"/>
    <mergeCell ref="Q66:Q67"/>
    <mergeCell ref="R66:R67"/>
    <mergeCell ref="S66:S67"/>
    <mergeCell ref="T66:T67"/>
    <mergeCell ref="U66:U67"/>
    <mergeCell ref="J66:J67"/>
    <mergeCell ref="K66:K67"/>
    <mergeCell ref="L66:L67"/>
    <mergeCell ref="M66:M67"/>
    <mergeCell ref="N66:N67"/>
    <mergeCell ref="O66:O67"/>
    <mergeCell ref="D66:D67"/>
    <mergeCell ref="E66:E67"/>
    <mergeCell ref="F66:F67"/>
    <mergeCell ref="G66:G67"/>
    <mergeCell ref="H66:H67"/>
    <mergeCell ref="I66:I67"/>
    <mergeCell ref="A66:A67"/>
    <mergeCell ref="U68:U69"/>
    <mergeCell ref="V68:V69"/>
    <mergeCell ref="W68:W69"/>
    <mergeCell ref="AE68:AE69"/>
    <mergeCell ref="AF68:AF69"/>
    <mergeCell ref="AH68:AH69"/>
    <mergeCell ref="O68:O69"/>
    <mergeCell ref="P68:P69"/>
    <mergeCell ref="Q68:Q69"/>
    <mergeCell ref="R68:R69"/>
    <mergeCell ref="S68:S69"/>
    <mergeCell ref="T68:T69"/>
    <mergeCell ref="I68:I69"/>
    <mergeCell ref="J68:J69"/>
    <mergeCell ref="K68:K69"/>
    <mergeCell ref="L68:L69"/>
    <mergeCell ref="M68:M69"/>
    <mergeCell ref="N68:N69"/>
    <mergeCell ref="AG68:AG69"/>
    <mergeCell ref="V72:V73"/>
    <mergeCell ref="W72:W73"/>
    <mergeCell ref="AE72:AE73"/>
    <mergeCell ref="AF72:AF73"/>
    <mergeCell ref="AH72:AH73"/>
    <mergeCell ref="A75:A76"/>
    <mergeCell ref="B75:B76"/>
    <mergeCell ref="P72:P73"/>
    <mergeCell ref="Q72:Q73"/>
    <mergeCell ref="R72:R73"/>
    <mergeCell ref="S72:S73"/>
    <mergeCell ref="T72:T73"/>
    <mergeCell ref="U72:U73"/>
    <mergeCell ref="J72:J73"/>
    <mergeCell ref="K72:K73"/>
    <mergeCell ref="L72:L73"/>
    <mergeCell ref="M72:M73"/>
    <mergeCell ref="N72:N73"/>
    <mergeCell ref="O72:O73"/>
    <mergeCell ref="D72:D73"/>
    <mergeCell ref="E72:E73"/>
    <mergeCell ref="F72:F73"/>
    <mergeCell ref="G72:G73"/>
    <mergeCell ref="H72:H73"/>
    <mergeCell ref="I72:I73"/>
    <mergeCell ref="A72:A73"/>
    <mergeCell ref="B72:B73"/>
    <mergeCell ref="C72:C73"/>
    <mergeCell ref="AG72:AG73"/>
    <mergeCell ref="B77:B78"/>
    <mergeCell ref="C77:C78"/>
    <mergeCell ref="U75:U76"/>
    <mergeCell ref="V75:V76"/>
    <mergeCell ref="W75:W76"/>
    <mergeCell ref="AE75:AE76"/>
    <mergeCell ref="AF75:AF76"/>
    <mergeCell ref="AH75:AH76"/>
    <mergeCell ref="O75:O76"/>
    <mergeCell ref="P75:P76"/>
    <mergeCell ref="Q75:Q76"/>
    <mergeCell ref="R75:R76"/>
    <mergeCell ref="S75:S76"/>
    <mergeCell ref="T75:T76"/>
    <mergeCell ref="I75:I76"/>
    <mergeCell ref="J75:J76"/>
    <mergeCell ref="K75:K76"/>
    <mergeCell ref="L75:L76"/>
    <mergeCell ref="M75:M76"/>
    <mergeCell ref="N75:N76"/>
    <mergeCell ref="C75:C76"/>
    <mergeCell ref="D75:D76"/>
    <mergeCell ref="E75:E76"/>
    <mergeCell ref="F75:F76"/>
    <mergeCell ref="G75:G76"/>
    <mergeCell ref="H75:H76"/>
    <mergeCell ref="AG75:AG76"/>
    <mergeCell ref="AG77:AG78"/>
    <mergeCell ref="C79:C80"/>
    <mergeCell ref="D79:D80"/>
    <mergeCell ref="E79:E80"/>
    <mergeCell ref="F79:F80"/>
    <mergeCell ref="G79:G80"/>
    <mergeCell ref="H79:H80"/>
    <mergeCell ref="V77:V78"/>
    <mergeCell ref="W77:W78"/>
    <mergeCell ref="AE77:AE78"/>
    <mergeCell ref="AF77:AF78"/>
    <mergeCell ref="AH77:AH78"/>
    <mergeCell ref="A79:A80"/>
    <mergeCell ref="B79:B80"/>
    <mergeCell ref="P77:P78"/>
    <mergeCell ref="Q77:Q78"/>
    <mergeCell ref="R77:R78"/>
    <mergeCell ref="S77:S78"/>
    <mergeCell ref="T77:T78"/>
    <mergeCell ref="U77:U78"/>
    <mergeCell ref="J77:J78"/>
    <mergeCell ref="K77:K78"/>
    <mergeCell ref="L77:L78"/>
    <mergeCell ref="M77:M78"/>
    <mergeCell ref="N77:N78"/>
    <mergeCell ref="O77:O78"/>
    <mergeCell ref="D77:D78"/>
    <mergeCell ref="E77:E78"/>
    <mergeCell ref="F77:F78"/>
    <mergeCell ref="G77:G78"/>
    <mergeCell ref="H77:H78"/>
    <mergeCell ref="I77:I78"/>
    <mergeCell ref="A77:A78"/>
    <mergeCell ref="U79:U80"/>
    <mergeCell ref="V79:V80"/>
    <mergeCell ref="W79:W80"/>
    <mergeCell ref="AE79:AE80"/>
    <mergeCell ref="AF79:AF80"/>
    <mergeCell ref="AH79:AH80"/>
    <mergeCell ref="O79:O80"/>
    <mergeCell ref="P79:P80"/>
    <mergeCell ref="Q79:Q80"/>
    <mergeCell ref="R79:R80"/>
    <mergeCell ref="S79:S80"/>
    <mergeCell ref="T79:T80"/>
    <mergeCell ref="I79:I80"/>
    <mergeCell ref="J79:J80"/>
    <mergeCell ref="K79:K80"/>
    <mergeCell ref="L79:L80"/>
    <mergeCell ref="M79:M80"/>
    <mergeCell ref="N79:N80"/>
    <mergeCell ref="AG79:AG80"/>
    <mergeCell ref="V84:V85"/>
    <mergeCell ref="W84:W85"/>
    <mergeCell ref="AE84:AE85"/>
    <mergeCell ref="AF84:AF85"/>
    <mergeCell ref="AH84:AH85"/>
    <mergeCell ref="A86:A87"/>
    <mergeCell ref="B86:B87"/>
    <mergeCell ref="P84:P85"/>
    <mergeCell ref="Q84:Q85"/>
    <mergeCell ref="R84:R85"/>
    <mergeCell ref="S84:S85"/>
    <mergeCell ref="T84:T85"/>
    <mergeCell ref="U84:U85"/>
    <mergeCell ref="J84:J85"/>
    <mergeCell ref="K84:K85"/>
    <mergeCell ref="L84:L85"/>
    <mergeCell ref="M84:M85"/>
    <mergeCell ref="N84:N85"/>
    <mergeCell ref="O84:O85"/>
    <mergeCell ref="D84:D85"/>
    <mergeCell ref="E84:E85"/>
    <mergeCell ref="F84:F85"/>
    <mergeCell ref="G84:G85"/>
    <mergeCell ref="H84:H85"/>
    <mergeCell ref="I84:I85"/>
    <mergeCell ref="A84:A85"/>
    <mergeCell ref="B84:B85"/>
    <mergeCell ref="C84:C85"/>
    <mergeCell ref="AG84:AG85"/>
    <mergeCell ref="B88:B89"/>
    <mergeCell ref="C88:C89"/>
    <mergeCell ref="U86:U87"/>
    <mergeCell ref="V86:V87"/>
    <mergeCell ref="W86:W87"/>
    <mergeCell ref="AE86:AE87"/>
    <mergeCell ref="AF86:AF87"/>
    <mergeCell ref="AH86:AH87"/>
    <mergeCell ref="O86:O87"/>
    <mergeCell ref="P86:P87"/>
    <mergeCell ref="Q86:Q87"/>
    <mergeCell ref="R86:R87"/>
    <mergeCell ref="S86:S87"/>
    <mergeCell ref="T86:T87"/>
    <mergeCell ref="I86:I87"/>
    <mergeCell ref="J86:J87"/>
    <mergeCell ref="K86:K87"/>
    <mergeCell ref="L86:L87"/>
    <mergeCell ref="M86:M87"/>
    <mergeCell ref="N86:N87"/>
    <mergeCell ref="C86:C87"/>
    <mergeCell ref="D86:D87"/>
    <mergeCell ref="E86:E87"/>
    <mergeCell ref="F86:F87"/>
    <mergeCell ref="G86:G87"/>
    <mergeCell ref="H86:H87"/>
    <mergeCell ref="AG86:AG87"/>
    <mergeCell ref="AG88:AG89"/>
    <mergeCell ref="C90:C91"/>
    <mergeCell ref="D90:D91"/>
    <mergeCell ref="E90:E91"/>
    <mergeCell ref="F90:F91"/>
    <mergeCell ref="G90:G91"/>
    <mergeCell ref="H90:H91"/>
    <mergeCell ref="V88:V89"/>
    <mergeCell ref="W88:W89"/>
    <mergeCell ref="AE88:AE89"/>
    <mergeCell ref="AF88:AF89"/>
    <mergeCell ref="AH88:AH89"/>
    <mergeCell ref="A90:A91"/>
    <mergeCell ref="B90:B91"/>
    <mergeCell ref="P88:P89"/>
    <mergeCell ref="Q88:Q89"/>
    <mergeCell ref="R88:R89"/>
    <mergeCell ref="S88:S89"/>
    <mergeCell ref="T88:T89"/>
    <mergeCell ref="U88:U89"/>
    <mergeCell ref="J88:J89"/>
    <mergeCell ref="K88:K89"/>
    <mergeCell ref="L88:L89"/>
    <mergeCell ref="M88:M89"/>
    <mergeCell ref="N88:N89"/>
    <mergeCell ref="O88:O89"/>
    <mergeCell ref="D88:D89"/>
    <mergeCell ref="E88:E89"/>
    <mergeCell ref="F88:F89"/>
    <mergeCell ref="G88:G89"/>
    <mergeCell ref="H88:H89"/>
    <mergeCell ref="I88:I89"/>
    <mergeCell ref="A88:A89"/>
    <mergeCell ref="U90:U91"/>
    <mergeCell ref="V90:V91"/>
    <mergeCell ref="W90:W91"/>
    <mergeCell ref="AE90:AE91"/>
    <mergeCell ref="AF90:AF91"/>
    <mergeCell ref="AH90:AH91"/>
    <mergeCell ref="O90:O91"/>
    <mergeCell ref="P90:P91"/>
    <mergeCell ref="Q90:Q91"/>
    <mergeCell ref="R90:R91"/>
    <mergeCell ref="S90:S91"/>
    <mergeCell ref="T90:T91"/>
    <mergeCell ref="I90:I91"/>
    <mergeCell ref="J90:J91"/>
    <mergeCell ref="K90:K91"/>
    <mergeCell ref="L90:L91"/>
    <mergeCell ref="M90:M91"/>
    <mergeCell ref="N90:N91"/>
    <mergeCell ref="AG90:AG91"/>
    <mergeCell ref="V92:V93"/>
    <mergeCell ref="W92:W93"/>
    <mergeCell ref="AE92:AE93"/>
    <mergeCell ref="AF92:AF93"/>
    <mergeCell ref="AH92:AH93"/>
    <mergeCell ref="A94:A96"/>
    <mergeCell ref="B94:B96"/>
    <mergeCell ref="P92:P93"/>
    <mergeCell ref="Q92:Q93"/>
    <mergeCell ref="R92:R93"/>
    <mergeCell ref="S92:S93"/>
    <mergeCell ref="T92:T93"/>
    <mergeCell ref="U92:U93"/>
    <mergeCell ref="J92:J93"/>
    <mergeCell ref="K92:K93"/>
    <mergeCell ref="L92:L93"/>
    <mergeCell ref="M92:M93"/>
    <mergeCell ref="N92:N93"/>
    <mergeCell ref="O92:O93"/>
    <mergeCell ref="D92:D93"/>
    <mergeCell ref="E92:E93"/>
    <mergeCell ref="F92:F93"/>
    <mergeCell ref="G92:G93"/>
    <mergeCell ref="H92:H93"/>
    <mergeCell ref="I92:I93"/>
    <mergeCell ref="A92:A93"/>
    <mergeCell ref="B92:B93"/>
    <mergeCell ref="C92:C93"/>
    <mergeCell ref="AG92:AG93"/>
    <mergeCell ref="B97:B98"/>
    <mergeCell ref="C97:C98"/>
    <mergeCell ref="U94:U96"/>
    <mergeCell ref="V94:V96"/>
    <mergeCell ref="W94:W96"/>
    <mergeCell ref="AE94:AE96"/>
    <mergeCell ref="AF94:AF96"/>
    <mergeCell ref="AH94:AH96"/>
    <mergeCell ref="O94:O96"/>
    <mergeCell ref="P94:P96"/>
    <mergeCell ref="Q94:Q96"/>
    <mergeCell ref="R94:R96"/>
    <mergeCell ref="S94:S96"/>
    <mergeCell ref="T94:T96"/>
    <mergeCell ref="I94:I96"/>
    <mergeCell ref="J94:J96"/>
    <mergeCell ref="K94:K96"/>
    <mergeCell ref="L94:L96"/>
    <mergeCell ref="M94:M96"/>
    <mergeCell ref="N94:N96"/>
    <mergeCell ref="C94:C96"/>
    <mergeCell ref="D94:D96"/>
    <mergeCell ref="E94:E96"/>
    <mergeCell ref="F94:F96"/>
    <mergeCell ref="G94:G96"/>
    <mergeCell ref="H94:H96"/>
    <mergeCell ref="AG94:AG96"/>
    <mergeCell ref="AG97:AG98"/>
    <mergeCell ref="C99:C100"/>
    <mergeCell ref="D99:D100"/>
    <mergeCell ref="E99:E100"/>
    <mergeCell ref="F99:F100"/>
    <mergeCell ref="G99:G100"/>
    <mergeCell ref="H99:H100"/>
    <mergeCell ref="V97:V98"/>
    <mergeCell ref="W97:W98"/>
    <mergeCell ref="AE97:AE98"/>
    <mergeCell ref="AF97:AF98"/>
    <mergeCell ref="AH97:AH98"/>
    <mergeCell ref="A99:A100"/>
    <mergeCell ref="B99:B100"/>
    <mergeCell ref="P97:P98"/>
    <mergeCell ref="Q97:Q98"/>
    <mergeCell ref="R97:R98"/>
    <mergeCell ref="S97:S98"/>
    <mergeCell ref="T97:T98"/>
    <mergeCell ref="U97:U98"/>
    <mergeCell ref="J97:J98"/>
    <mergeCell ref="K97:K98"/>
    <mergeCell ref="L97:L98"/>
    <mergeCell ref="M97:M98"/>
    <mergeCell ref="N97:N98"/>
    <mergeCell ref="O97:O98"/>
    <mergeCell ref="D97:D98"/>
    <mergeCell ref="E97:E98"/>
    <mergeCell ref="F97:F98"/>
    <mergeCell ref="G97:G98"/>
    <mergeCell ref="H97:H98"/>
    <mergeCell ref="I97:I98"/>
    <mergeCell ref="A97:A98"/>
    <mergeCell ref="U99:U100"/>
    <mergeCell ref="V99:V100"/>
    <mergeCell ref="W99:W100"/>
    <mergeCell ref="AE99:AE100"/>
    <mergeCell ref="AF99:AF100"/>
    <mergeCell ref="AH99:AH100"/>
    <mergeCell ref="O99:O100"/>
    <mergeCell ref="P99:P100"/>
    <mergeCell ref="Q99:Q100"/>
    <mergeCell ref="R99:R100"/>
    <mergeCell ref="S99:S100"/>
    <mergeCell ref="T99:T100"/>
    <mergeCell ref="I99:I100"/>
    <mergeCell ref="J99:J100"/>
    <mergeCell ref="K99:K100"/>
    <mergeCell ref="L99:L100"/>
    <mergeCell ref="M99:M100"/>
    <mergeCell ref="N99:N100"/>
    <mergeCell ref="AG99:AG100"/>
    <mergeCell ref="V101:V103"/>
    <mergeCell ref="W101:W103"/>
    <mergeCell ref="AE101:AE103"/>
    <mergeCell ref="AF101:AF103"/>
    <mergeCell ref="AH101:AH103"/>
    <mergeCell ref="A104:A105"/>
    <mergeCell ref="B104:B105"/>
    <mergeCell ref="P101:P103"/>
    <mergeCell ref="Q101:Q103"/>
    <mergeCell ref="R101:R103"/>
    <mergeCell ref="S101:S103"/>
    <mergeCell ref="T101:T103"/>
    <mergeCell ref="U101:U103"/>
    <mergeCell ref="J101:J103"/>
    <mergeCell ref="K101:K103"/>
    <mergeCell ref="L101:L103"/>
    <mergeCell ref="M101:M103"/>
    <mergeCell ref="N101:N103"/>
    <mergeCell ref="O101:O103"/>
    <mergeCell ref="D101:D103"/>
    <mergeCell ref="E101:E103"/>
    <mergeCell ref="F101:F103"/>
    <mergeCell ref="G101:G103"/>
    <mergeCell ref="H101:H103"/>
    <mergeCell ref="I101:I103"/>
    <mergeCell ref="A101:A103"/>
    <mergeCell ref="B101:B103"/>
    <mergeCell ref="C101:C103"/>
    <mergeCell ref="AG101:AG103"/>
    <mergeCell ref="B106:B108"/>
    <mergeCell ref="C106:C108"/>
    <mergeCell ref="U104:U105"/>
    <mergeCell ref="V104:V105"/>
    <mergeCell ref="W104:W105"/>
    <mergeCell ref="AE104:AE105"/>
    <mergeCell ref="AF104:AF105"/>
    <mergeCell ref="AH104:AH105"/>
    <mergeCell ref="O104:O105"/>
    <mergeCell ref="P104:P105"/>
    <mergeCell ref="Q104:Q105"/>
    <mergeCell ref="R104:R105"/>
    <mergeCell ref="S104:S105"/>
    <mergeCell ref="T104:T105"/>
    <mergeCell ref="I104:I105"/>
    <mergeCell ref="J104:J105"/>
    <mergeCell ref="K104:K105"/>
    <mergeCell ref="L104:L105"/>
    <mergeCell ref="M104:M105"/>
    <mergeCell ref="N104:N105"/>
    <mergeCell ref="C104:C105"/>
    <mergeCell ref="D104:D105"/>
    <mergeCell ref="E104:E105"/>
    <mergeCell ref="F104:F105"/>
    <mergeCell ref="G104:G105"/>
    <mergeCell ref="H104:H105"/>
    <mergeCell ref="AG104:AG105"/>
    <mergeCell ref="AG106:AG108"/>
    <mergeCell ref="C109:C111"/>
    <mergeCell ref="D109:D111"/>
    <mergeCell ref="E109:E111"/>
    <mergeCell ref="F109:F111"/>
    <mergeCell ref="G109:G111"/>
    <mergeCell ref="H109:H111"/>
    <mergeCell ref="V106:V108"/>
    <mergeCell ref="W106:W108"/>
    <mergeCell ref="AE106:AE108"/>
    <mergeCell ref="AF106:AF108"/>
    <mergeCell ref="AH106:AH108"/>
    <mergeCell ref="A109:A111"/>
    <mergeCell ref="B109:B111"/>
    <mergeCell ref="P106:P108"/>
    <mergeCell ref="Q106:Q108"/>
    <mergeCell ref="R106:R108"/>
    <mergeCell ref="S106:S108"/>
    <mergeCell ref="T106:T108"/>
    <mergeCell ref="U106:U108"/>
    <mergeCell ref="J106:J108"/>
    <mergeCell ref="K106:K108"/>
    <mergeCell ref="L106:L108"/>
    <mergeCell ref="M106:M108"/>
    <mergeCell ref="N106:N108"/>
    <mergeCell ref="O106:O108"/>
    <mergeCell ref="D106:D108"/>
    <mergeCell ref="E106:E108"/>
    <mergeCell ref="F106:F108"/>
    <mergeCell ref="G106:G108"/>
    <mergeCell ref="H106:H108"/>
    <mergeCell ref="I106:I108"/>
    <mergeCell ref="A106:A108"/>
    <mergeCell ref="U109:U111"/>
    <mergeCell ref="V109:V111"/>
    <mergeCell ref="W109:W111"/>
    <mergeCell ref="AE109:AE111"/>
    <mergeCell ref="AF109:AF111"/>
    <mergeCell ref="AH109:AH111"/>
    <mergeCell ref="O109:O111"/>
    <mergeCell ref="P109:P111"/>
    <mergeCell ref="Q109:Q111"/>
    <mergeCell ref="R109:R111"/>
    <mergeCell ref="S109:S111"/>
    <mergeCell ref="T109:T111"/>
    <mergeCell ref="I109:I111"/>
    <mergeCell ref="J109:J111"/>
    <mergeCell ref="K109:K111"/>
    <mergeCell ref="L109:L111"/>
    <mergeCell ref="M109:M111"/>
    <mergeCell ref="N109:N111"/>
    <mergeCell ref="AG109:AG111"/>
    <mergeCell ref="V113:V115"/>
    <mergeCell ref="W113:W115"/>
    <mergeCell ref="AE113:AE115"/>
    <mergeCell ref="AF113:AF115"/>
    <mergeCell ref="AH113:AH115"/>
    <mergeCell ref="A116:A117"/>
    <mergeCell ref="B116:B117"/>
    <mergeCell ref="P113:P115"/>
    <mergeCell ref="Q113:Q115"/>
    <mergeCell ref="R113:R115"/>
    <mergeCell ref="S113:S115"/>
    <mergeCell ref="T113:T115"/>
    <mergeCell ref="U113:U115"/>
    <mergeCell ref="J113:J115"/>
    <mergeCell ref="K113:K115"/>
    <mergeCell ref="L113:L115"/>
    <mergeCell ref="M113:M115"/>
    <mergeCell ref="N113:N115"/>
    <mergeCell ref="O113:O115"/>
    <mergeCell ref="D113:D115"/>
    <mergeCell ref="E113:E115"/>
    <mergeCell ref="F113:F115"/>
    <mergeCell ref="G113:G115"/>
    <mergeCell ref="H113:H115"/>
    <mergeCell ref="I113:I115"/>
    <mergeCell ref="A113:A115"/>
    <mergeCell ref="B113:B115"/>
    <mergeCell ref="C113:C115"/>
    <mergeCell ref="U116:U117"/>
    <mergeCell ref="V116:V117"/>
    <mergeCell ref="W116:W117"/>
    <mergeCell ref="AE116:AE117"/>
    <mergeCell ref="AF116:AF117"/>
    <mergeCell ref="AH116:AH117"/>
    <mergeCell ref="A121:B121"/>
    <mergeCell ref="A120:B120"/>
    <mergeCell ref="F120:G120"/>
    <mergeCell ref="F121:G121"/>
    <mergeCell ref="O116:O117"/>
    <mergeCell ref="P116:P117"/>
    <mergeCell ref="Q116:Q117"/>
    <mergeCell ref="R116:R117"/>
    <mergeCell ref="S116:S117"/>
    <mergeCell ref="T116:T117"/>
    <mergeCell ref="I116:I117"/>
    <mergeCell ref="J116:J117"/>
    <mergeCell ref="K116:K117"/>
    <mergeCell ref="L116:L117"/>
    <mergeCell ref="M116:M117"/>
    <mergeCell ref="N116:N117"/>
    <mergeCell ref="C116:C117"/>
    <mergeCell ref="D116:D117"/>
    <mergeCell ref="E116:E117"/>
    <mergeCell ref="F116:F117"/>
    <mergeCell ref="G116:G117"/>
    <mergeCell ref="H116:H117"/>
    <mergeCell ref="AG116:AG117"/>
  </mergeCells>
  <phoneticPr fontId="53" type="noConversion"/>
  <pageMargins left="0.25" right="0.25" top="0.75" bottom="0.75" header="0.3" footer="0.3"/>
  <pageSetup paperSize="9" scale="43" fitToHeight="0" orientation="landscape" r:id="rId1"/>
  <rowBreaks count="1" manualBreakCount="1">
    <brk id="4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34"/>
  <sheetViews>
    <sheetView view="pageBreakPreview" topLeftCell="A13" zoomScale="110" zoomScaleNormal="100" zoomScaleSheetLayoutView="110" workbookViewId="0">
      <selection activeCell="D20" sqref="D20"/>
    </sheetView>
  </sheetViews>
  <sheetFormatPr defaultColWidth="9.140625" defaultRowHeight="12.75" x14ac:dyDescent="0.25"/>
  <cols>
    <col min="1" max="1" width="19.42578125" style="2" customWidth="1"/>
    <col min="2" max="2" width="4.140625" style="3" customWidth="1"/>
    <col min="3" max="3" width="9.7109375" style="2" customWidth="1"/>
    <col min="4" max="4" width="56.7109375" style="97" customWidth="1"/>
    <col min="5" max="5" width="13.5703125" style="79" customWidth="1"/>
    <col min="6" max="6" width="10.7109375" style="2" customWidth="1"/>
    <col min="7" max="7" width="8.5703125" style="80" customWidth="1"/>
    <col min="8" max="8" width="10.7109375" style="81" customWidth="1"/>
    <col min="9" max="9" width="14.42578125" style="3" customWidth="1"/>
    <col min="10" max="10" width="22.42578125" style="76" customWidth="1"/>
    <col min="11" max="11" width="12.7109375" style="34" bestFit="1" customWidth="1"/>
    <col min="12" max="12" width="9.140625" style="35"/>
    <col min="13" max="16384" width="9.140625" style="3"/>
  </cols>
  <sheetData>
    <row r="1" spans="1:20" s="13" customFormat="1" ht="18.399999999999999" customHeight="1" x14ac:dyDescent="0.25">
      <c r="A1" s="263" t="s">
        <v>41</v>
      </c>
      <c r="B1" s="264"/>
      <c r="C1" s="264"/>
      <c r="D1" s="38"/>
      <c r="E1" s="39"/>
      <c r="F1" s="40"/>
      <c r="G1" s="41"/>
      <c r="J1" s="33"/>
      <c r="K1" s="34"/>
      <c r="L1" s="35"/>
      <c r="M1" s="3"/>
      <c r="N1" s="3"/>
      <c r="O1" s="3"/>
      <c r="P1" s="3"/>
      <c r="R1" s="14"/>
      <c r="S1" s="14"/>
      <c r="T1" s="14"/>
    </row>
    <row r="2" spans="1:20" s="13" customFormat="1" ht="8.25" customHeight="1" x14ac:dyDescent="0.25">
      <c r="B2" s="36"/>
      <c r="C2" s="37"/>
      <c r="D2" s="38"/>
      <c r="E2" s="39"/>
      <c r="F2" s="40"/>
      <c r="G2" s="41"/>
      <c r="J2" s="42"/>
      <c r="K2" s="34"/>
      <c r="L2" s="35"/>
      <c r="M2" s="3"/>
      <c r="N2" s="3"/>
      <c r="O2" s="3"/>
      <c r="P2" s="3"/>
      <c r="R2" s="14"/>
      <c r="S2" s="14"/>
      <c r="T2" s="14"/>
    </row>
    <row r="3" spans="1:20" ht="13.5" x14ac:dyDescent="0.25">
      <c r="A3" s="51"/>
      <c r="B3" s="52"/>
      <c r="C3" s="53" t="s">
        <v>42</v>
      </c>
      <c r="D3" s="54"/>
      <c r="E3" s="55"/>
      <c r="F3" s="56"/>
      <c r="G3" s="57"/>
      <c r="H3" s="58"/>
      <c r="I3" s="59"/>
      <c r="J3" s="60"/>
    </row>
    <row r="4" spans="1:20" ht="25.5" x14ac:dyDescent="0.25">
      <c r="A4" s="66" t="s">
        <v>43</v>
      </c>
      <c r="B4" s="66" t="s">
        <v>44</v>
      </c>
      <c r="C4" s="67" t="s">
        <v>45</v>
      </c>
      <c r="D4" s="68" t="s">
        <v>46</v>
      </c>
      <c r="E4" s="69" t="s">
        <v>81</v>
      </c>
      <c r="F4" s="66" t="s">
        <v>47</v>
      </c>
      <c r="G4" s="332" t="s">
        <v>25</v>
      </c>
      <c r="H4" s="334" t="s">
        <v>356</v>
      </c>
      <c r="I4" s="335" t="s">
        <v>357</v>
      </c>
      <c r="J4" s="70"/>
    </row>
    <row r="5" spans="1:20" s="227" customFormat="1" x14ac:dyDescent="0.2">
      <c r="A5" s="220" t="s">
        <v>48</v>
      </c>
      <c r="B5" s="220">
        <v>1</v>
      </c>
      <c r="C5" s="220" t="s">
        <v>49</v>
      </c>
      <c r="D5" s="72" t="s">
        <v>50</v>
      </c>
      <c r="E5" s="221"/>
      <c r="F5" s="220" t="s">
        <v>51</v>
      </c>
      <c r="G5" s="222">
        <f>ROSTLINY!E6</f>
        <v>12</v>
      </c>
      <c r="H5" s="450"/>
      <c r="I5" s="333">
        <f t="shared" ref="I5:I14" si="0">H5*G5</f>
        <v>0</v>
      </c>
      <c r="J5" s="224"/>
      <c r="K5" s="225"/>
      <c r="L5" s="226"/>
    </row>
    <row r="6" spans="1:20" s="227" customFormat="1" ht="38.25" x14ac:dyDescent="0.2">
      <c r="A6" s="228" t="s">
        <v>108</v>
      </c>
      <c r="B6" s="220">
        <v>2</v>
      </c>
      <c r="C6" s="220" t="s">
        <v>109</v>
      </c>
      <c r="D6" s="77" t="s">
        <v>110</v>
      </c>
      <c r="E6" s="221" t="s">
        <v>52</v>
      </c>
      <c r="F6" s="220" t="s">
        <v>51</v>
      </c>
      <c r="G6" s="222">
        <f>G5</f>
        <v>12</v>
      </c>
      <c r="H6" s="451"/>
      <c r="I6" s="223">
        <f t="shared" si="0"/>
        <v>0</v>
      </c>
      <c r="J6" s="224"/>
      <c r="K6" s="225"/>
      <c r="L6" s="226"/>
    </row>
    <row r="7" spans="1:20" s="227" customFormat="1" x14ac:dyDescent="0.2">
      <c r="A7" s="220" t="s">
        <v>48</v>
      </c>
      <c r="B7" s="220">
        <v>3</v>
      </c>
      <c r="C7" s="220" t="s">
        <v>49</v>
      </c>
      <c r="D7" s="77" t="s">
        <v>53</v>
      </c>
      <c r="E7" s="221" t="s">
        <v>54</v>
      </c>
      <c r="F7" s="220" t="s">
        <v>51</v>
      </c>
      <c r="G7" s="222">
        <f>G5</f>
        <v>12</v>
      </c>
      <c r="H7" s="451"/>
      <c r="I7" s="223">
        <f t="shared" si="0"/>
        <v>0</v>
      </c>
      <c r="J7" s="224"/>
      <c r="K7" s="225"/>
      <c r="L7" s="226"/>
    </row>
    <row r="8" spans="1:20" s="227" customFormat="1" ht="25.5" x14ac:dyDescent="0.2">
      <c r="A8" s="228" t="s">
        <v>108</v>
      </c>
      <c r="B8" s="220">
        <v>4</v>
      </c>
      <c r="C8" s="220" t="s">
        <v>55</v>
      </c>
      <c r="D8" s="77" t="s">
        <v>56</v>
      </c>
      <c r="E8" s="221"/>
      <c r="F8" s="220" t="s">
        <v>51</v>
      </c>
      <c r="G8" s="222">
        <f>G5</f>
        <v>12</v>
      </c>
      <c r="H8" s="451"/>
      <c r="I8" s="223">
        <f t="shared" si="0"/>
        <v>0</v>
      </c>
      <c r="J8" s="224"/>
      <c r="K8" s="225"/>
      <c r="L8" s="226"/>
    </row>
    <row r="9" spans="1:20" s="227" customFormat="1" ht="25.5" x14ac:dyDescent="0.2">
      <c r="A9" s="228" t="s">
        <v>108</v>
      </c>
      <c r="B9" s="220">
        <v>5</v>
      </c>
      <c r="C9" s="220" t="s">
        <v>111</v>
      </c>
      <c r="D9" s="77" t="s">
        <v>112</v>
      </c>
      <c r="E9" s="221" t="s">
        <v>57</v>
      </c>
      <c r="F9" s="220" t="s">
        <v>27</v>
      </c>
      <c r="G9" s="229">
        <f>G8*0.0001</f>
        <v>1.2000000000000001E-3</v>
      </c>
      <c r="H9" s="451"/>
      <c r="I9" s="223">
        <f t="shared" si="0"/>
        <v>0</v>
      </c>
      <c r="J9" s="224"/>
      <c r="K9" s="225"/>
      <c r="L9" s="226"/>
    </row>
    <row r="10" spans="1:20" s="227" customFormat="1" ht="25.5" x14ac:dyDescent="0.2">
      <c r="A10" s="228" t="s">
        <v>108</v>
      </c>
      <c r="B10" s="220">
        <v>6</v>
      </c>
      <c r="C10" s="220" t="s">
        <v>58</v>
      </c>
      <c r="D10" s="77" t="s">
        <v>59</v>
      </c>
      <c r="E10" s="221" t="s">
        <v>60</v>
      </c>
      <c r="F10" s="220" t="s">
        <v>51</v>
      </c>
      <c r="G10" s="222">
        <f>G5</f>
        <v>12</v>
      </c>
      <c r="H10" s="451"/>
      <c r="I10" s="223">
        <f t="shared" si="0"/>
        <v>0</v>
      </c>
      <c r="J10" s="224"/>
      <c r="K10" s="225"/>
      <c r="L10" s="226"/>
    </row>
    <row r="11" spans="1:20" s="227" customFormat="1" ht="25.5" x14ac:dyDescent="0.2">
      <c r="A11" s="228" t="s">
        <v>108</v>
      </c>
      <c r="B11" s="220">
        <v>8</v>
      </c>
      <c r="C11" s="220" t="s">
        <v>113</v>
      </c>
      <c r="D11" s="77" t="s">
        <v>114</v>
      </c>
      <c r="E11" s="221" t="s">
        <v>60</v>
      </c>
      <c r="F11" s="220" t="s">
        <v>61</v>
      </c>
      <c r="G11" s="222">
        <f>G10*0.5</f>
        <v>6</v>
      </c>
      <c r="H11" s="451"/>
      <c r="I11" s="223">
        <f>H11*G11</f>
        <v>0</v>
      </c>
      <c r="J11" s="224"/>
      <c r="K11" s="225"/>
      <c r="L11" s="226"/>
    </row>
    <row r="12" spans="1:20" s="227" customFormat="1" ht="38.25" x14ac:dyDescent="0.2">
      <c r="A12" s="228" t="s">
        <v>108</v>
      </c>
      <c r="B12" s="220">
        <v>9</v>
      </c>
      <c r="C12" s="220" t="s">
        <v>62</v>
      </c>
      <c r="D12" s="77" t="s">
        <v>124</v>
      </c>
      <c r="E12" s="221"/>
      <c r="F12" s="220" t="s">
        <v>51</v>
      </c>
      <c r="G12" s="222">
        <f>G5</f>
        <v>12</v>
      </c>
      <c r="H12" s="451"/>
      <c r="I12" s="223">
        <f t="shared" si="0"/>
        <v>0</v>
      </c>
      <c r="J12" s="224"/>
      <c r="K12" s="225"/>
      <c r="L12" s="226"/>
    </row>
    <row r="13" spans="1:20" s="227" customFormat="1" ht="38.25" x14ac:dyDescent="0.2">
      <c r="A13" s="228" t="s">
        <v>108</v>
      </c>
      <c r="B13" s="220">
        <v>10</v>
      </c>
      <c r="C13" s="220" t="s">
        <v>63</v>
      </c>
      <c r="D13" s="77" t="s">
        <v>64</v>
      </c>
      <c r="E13" s="221"/>
      <c r="F13" s="220" t="s">
        <v>51</v>
      </c>
      <c r="G13" s="222">
        <f>G5</f>
        <v>12</v>
      </c>
      <c r="H13" s="451"/>
      <c r="I13" s="223">
        <f t="shared" si="0"/>
        <v>0</v>
      </c>
      <c r="J13" s="224"/>
      <c r="K13" s="225"/>
      <c r="L13" s="226"/>
    </row>
    <row r="14" spans="1:20" s="230" customFormat="1" ht="25.5" x14ac:dyDescent="0.2">
      <c r="A14" s="228" t="s">
        <v>108</v>
      </c>
      <c r="B14" s="220">
        <v>11</v>
      </c>
      <c r="C14" s="220" t="s">
        <v>116</v>
      </c>
      <c r="D14" s="77" t="s">
        <v>137</v>
      </c>
      <c r="E14" s="221" t="s">
        <v>115</v>
      </c>
      <c r="F14" s="220" t="s">
        <v>51</v>
      </c>
      <c r="G14" s="222">
        <f>G5</f>
        <v>12</v>
      </c>
      <c r="H14" s="451"/>
      <c r="I14" s="223">
        <f t="shared" si="0"/>
        <v>0</v>
      </c>
    </row>
    <row r="15" spans="1:20" s="227" customFormat="1" ht="25.5" x14ac:dyDescent="0.2">
      <c r="A15" s="228" t="s">
        <v>108</v>
      </c>
      <c r="B15" s="220">
        <v>12</v>
      </c>
      <c r="C15" s="220" t="s">
        <v>65</v>
      </c>
      <c r="D15" s="77" t="s">
        <v>66</v>
      </c>
      <c r="E15" s="221" t="s">
        <v>117</v>
      </c>
      <c r="F15" s="220" t="s">
        <v>61</v>
      </c>
      <c r="G15" s="222">
        <f>G5</f>
        <v>12</v>
      </c>
      <c r="H15" s="451"/>
      <c r="I15" s="223">
        <f>H15*G15</f>
        <v>0</v>
      </c>
      <c r="J15" s="224"/>
      <c r="K15" s="225"/>
      <c r="L15" s="226"/>
    </row>
    <row r="16" spans="1:20" s="227" customFormat="1" ht="25.5" x14ac:dyDescent="0.2">
      <c r="A16" s="228" t="s">
        <v>108</v>
      </c>
      <c r="B16" s="220">
        <v>13</v>
      </c>
      <c r="C16" s="220" t="s">
        <v>67</v>
      </c>
      <c r="D16" s="77" t="s">
        <v>125</v>
      </c>
      <c r="E16" s="221"/>
      <c r="F16" s="220" t="s">
        <v>27</v>
      </c>
      <c r="G16" s="222">
        <f>G26*0.5+G23*1.5</f>
        <v>4.2000000000000011</v>
      </c>
      <c r="H16" s="451"/>
      <c r="I16" s="223">
        <f>H16*G16</f>
        <v>0</v>
      </c>
      <c r="J16" s="224"/>
      <c r="K16" s="225"/>
      <c r="L16" s="226"/>
    </row>
    <row r="17" spans="1:12" s="227" customFormat="1" ht="25.5" x14ac:dyDescent="0.2">
      <c r="A17" s="228" t="s">
        <v>108</v>
      </c>
      <c r="B17" s="220">
        <v>14</v>
      </c>
      <c r="C17" s="231" t="s">
        <v>68</v>
      </c>
      <c r="D17" s="78" t="s">
        <v>69</v>
      </c>
      <c r="E17" s="221" t="s">
        <v>49</v>
      </c>
      <c r="F17" s="220" t="s">
        <v>26</v>
      </c>
      <c r="G17" s="232">
        <f>G5*0.07</f>
        <v>0.84000000000000008</v>
      </c>
      <c r="H17" s="452"/>
      <c r="I17" s="223">
        <f>H17*G17</f>
        <v>0</v>
      </c>
      <c r="J17" s="233"/>
      <c r="K17" s="225"/>
      <c r="L17" s="226"/>
    </row>
    <row r="18" spans="1:12" s="227" customFormat="1" ht="25.5" x14ac:dyDescent="0.2">
      <c r="A18" s="228" t="s">
        <v>108</v>
      </c>
      <c r="B18" s="220">
        <v>15</v>
      </c>
      <c r="C18" s="231" t="s">
        <v>118</v>
      </c>
      <c r="D18" s="78" t="s">
        <v>138</v>
      </c>
      <c r="E18" s="221" t="s">
        <v>49</v>
      </c>
      <c r="F18" s="220" t="s">
        <v>26</v>
      </c>
      <c r="G18" s="232">
        <f>G6*0.07</f>
        <v>0.84000000000000008</v>
      </c>
      <c r="H18" s="452"/>
      <c r="I18" s="223">
        <f>H18*G18</f>
        <v>0</v>
      </c>
      <c r="J18" s="233"/>
      <c r="K18" s="225"/>
      <c r="L18" s="226"/>
    </row>
    <row r="19" spans="1:12" s="227" customFormat="1" x14ac:dyDescent="0.2">
      <c r="A19" s="220" t="s">
        <v>48</v>
      </c>
      <c r="B19" s="220">
        <v>16</v>
      </c>
      <c r="C19" s="231" t="s">
        <v>49</v>
      </c>
      <c r="D19" s="78" t="s">
        <v>82</v>
      </c>
      <c r="E19" s="221" t="s">
        <v>49</v>
      </c>
      <c r="F19" s="220" t="s">
        <v>27</v>
      </c>
      <c r="G19" s="232">
        <f>G5*0.75*2</f>
        <v>18</v>
      </c>
      <c r="H19" s="452"/>
      <c r="I19" s="223">
        <f>H19*G19</f>
        <v>0</v>
      </c>
    </row>
    <row r="20" spans="1:12" s="227" customFormat="1" x14ac:dyDescent="0.2">
      <c r="A20" s="234"/>
      <c r="B20" s="235"/>
      <c r="C20" s="236" t="s">
        <v>70</v>
      </c>
      <c r="D20" s="83"/>
      <c r="E20" s="237"/>
      <c r="F20" s="234"/>
      <c r="G20" s="238"/>
      <c r="H20" s="239"/>
      <c r="I20" s="239"/>
      <c r="J20" s="240"/>
      <c r="K20" s="225"/>
      <c r="L20" s="226"/>
    </row>
    <row r="21" spans="1:12" s="227" customFormat="1" ht="25.5" x14ac:dyDescent="0.25">
      <c r="A21" s="241" t="s">
        <v>43</v>
      </c>
      <c r="B21" s="241" t="s">
        <v>44</v>
      </c>
      <c r="C21" s="242" t="s">
        <v>45</v>
      </c>
      <c r="D21" s="68" t="s">
        <v>46</v>
      </c>
      <c r="E21" s="243" t="s">
        <v>71</v>
      </c>
      <c r="F21" s="241" t="s">
        <v>47</v>
      </c>
      <c r="G21" s="336" t="s">
        <v>25</v>
      </c>
      <c r="H21" s="334" t="s">
        <v>356</v>
      </c>
      <c r="I21" s="335" t="s">
        <v>357</v>
      </c>
      <c r="J21" s="244"/>
      <c r="K21" s="225"/>
      <c r="L21" s="226"/>
    </row>
    <row r="22" spans="1:12" s="227" customFormat="1" x14ac:dyDescent="0.2">
      <c r="A22" s="220" t="s">
        <v>49</v>
      </c>
      <c r="B22" s="220">
        <v>17</v>
      </c>
      <c r="C22" s="228" t="s">
        <v>49</v>
      </c>
      <c r="D22" s="85" t="s">
        <v>119</v>
      </c>
      <c r="E22" s="221" t="s">
        <v>72</v>
      </c>
      <c r="F22" s="220" t="s">
        <v>51</v>
      </c>
      <c r="G22" s="245">
        <f>G5*10</f>
        <v>120</v>
      </c>
      <c r="H22" s="456"/>
      <c r="I22" s="333">
        <f t="shared" ref="I22:I30" si="1">H22*G22</f>
        <v>0</v>
      </c>
      <c r="J22" s="233"/>
      <c r="K22" s="225"/>
      <c r="L22" s="226"/>
    </row>
    <row r="23" spans="1:12" s="227" customFormat="1" ht="15" x14ac:dyDescent="0.2">
      <c r="A23" s="220" t="s">
        <v>49</v>
      </c>
      <c r="B23" s="220">
        <v>18</v>
      </c>
      <c r="C23" s="228" t="s">
        <v>49</v>
      </c>
      <c r="D23" s="85" t="s">
        <v>123</v>
      </c>
      <c r="E23" s="221" t="s">
        <v>380</v>
      </c>
      <c r="F23" s="220" t="s">
        <v>73</v>
      </c>
      <c r="G23" s="245">
        <f>G5*0.2</f>
        <v>2.4000000000000004</v>
      </c>
      <c r="H23" s="452"/>
      <c r="I23" s="223">
        <f t="shared" si="1"/>
        <v>0</v>
      </c>
      <c r="J23" s="246"/>
      <c r="K23" s="225"/>
      <c r="L23" s="226"/>
    </row>
    <row r="24" spans="1:12" s="227" customFormat="1" ht="15" x14ac:dyDescent="0.2">
      <c r="A24" s="220"/>
      <c r="B24" s="220">
        <v>19</v>
      </c>
      <c r="C24" s="228"/>
      <c r="D24" s="85" t="s">
        <v>378</v>
      </c>
      <c r="E24" s="221" t="s">
        <v>379</v>
      </c>
      <c r="F24" s="220" t="s">
        <v>73</v>
      </c>
      <c r="G24" s="245">
        <f>G5*0.05</f>
        <v>0.60000000000000009</v>
      </c>
      <c r="H24" s="452"/>
      <c r="I24" s="223">
        <f t="shared" si="1"/>
        <v>0</v>
      </c>
      <c r="J24" s="246"/>
      <c r="K24" s="225"/>
      <c r="L24" s="226"/>
    </row>
    <row r="25" spans="1:12" s="227" customFormat="1" x14ac:dyDescent="0.2">
      <c r="A25" s="220" t="s">
        <v>49</v>
      </c>
      <c r="B25" s="220">
        <v>20</v>
      </c>
      <c r="C25" s="228" t="s">
        <v>49</v>
      </c>
      <c r="D25" s="85" t="s">
        <v>74</v>
      </c>
      <c r="E25" s="221" t="s">
        <v>54</v>
      </c>
      <c r="F25" s="220" t="s">
        <v>75</v>
      </c>
      <c r="G25" s="245">
        <f>G5*0.2</f>
        <v>2.4000000000000004</v>
      </c>
      <c r="H25" s="452"/>
      <c r="I25" s="223">
        <f t="shared" si="1"/>
        <v>0</v>
      </c>
      <c r="J25" s="233"/>
      <c r="K25" s="225"/>
      <c r="L25" s="226"/>
    </row>
    <row r="26" spans="1:12" s="227" customFormat="1" ht="15" x14ac:dyDescent="0.2">
      <c r="A26" s="220" t="s">
        <v>49</v>
      </c>
      <c r="B26" s="220">
        <v>21</v>
      </c>
      <c r="C26" s="228" t="s">
        <v>49</v>
      </c>
      <c r="D26" s="85" t="s">
        <v>120</v>
      </c>
      <c r="E26" s="221" t="s">
        <v>133</v>
      </c>
      <c r="F26" s="220" t="s">
        <v>73</v>
      </c>
      <c r="G26" s="245">
        <f>G5*0.1</f>
        <v>1.2000000000000002</v>
      </c>
      <c r="H26" s="452"/>
      <c r="I26" s="223">
        <f>H26*G26</f>
        <v>0</v>
      </c>
      <c r="J26" s="233"/>
      <c r="K26" s="225"/>
      <c r="L26" s="226"/>
    </row>
    <row r="27" spans="1:12" s="227" customFormat="1" x14ac:dyDescent="0.2">
      <c r="A27" s="220" t="s">
        <v>49</v>
      </c>
      <c r="B27" s="220">
        <v>22</v>
      </c>
      <c r="C27" s="228" t="s">
        <v>49</v>
      </c>
      <c r="D27" s="85" t="s">
        <v>76</v>
      </c>
      <c r="E27" s="221"/>
      <c r="F27" s="220" t="s">
        <v>51</v>
      </c>
      <c r="G27" s="245">
        <f>G5*3</f>
        <v>36</v>
      </c>
      <c r="H27" s="452"/>
      <c r="I27" s="223">
        <f t="shared" si="1"/>
        <v>0</v>
      </c>
      <c r="J27" s="233"/>
      <c r="K27" s="225"/>
      <c r="L27" s="226"/>
    </row>
    <row r="28" spans="1:12" s="227" customFormat="1" x14ac:dyDescent="0.2">
      <c r="A28" s="220" t="s">
        <v>49</v>
      </c>
      <c r="B28" s="220">
        <v>23</v>
      </c>
      <c r="C28" s="228" t="s">
        <v>49</v>
      </c>
      <c r="D28" s="85" t="s">
        <v>77</v>
      </c>
      <c r="E28" s="221"/>
      <c r="F28" s="220" t="s">
        <v>78</v>
      </c>
      <c r="G28" s="245">
        <f>G5</f>
        <v>12</v>
      </c>
      <c r="H28" s="452"/>
      <c r="I28" s="223">
        <f t="shared" si="1"/>
        <v>0</v>
      </c>
      <c r="J28" s="233"/>
      <c r="K28" s="225"/>
      <c r="L28" s="226"/>
    </row>
    <row r="29" spans="1:12" s="227" customFormat="1" ht="15" x14ac:dyDescent="0.2">
      <c r="A29" s="220" t="s">
        <v>49</v>
      </c>
      <c r="B29" s="220">
        <v>24</v>
      </c>
      <c r="C29" s="228" t="s">
        <v>49</v>
      </c>
      <c r="D29" s="85" t="s">
        <v>79</v>
      </c>
      <c r="E29" s="221"/>
      <c r="F29" s="220" t="s">
        <v>61</v>
      </c>
      <c r="G29" s="245">
        <f>G11</f>
        <v>6</v>
      </c>
      <c r="H29" s="452"/>
      <c r="I29" s="223">
        <f t="shared" si="1"/>
        <v>0</v>
      </c>
      <c r="J29" s="233"/>
      <c r="K29" s="225"/>
      <c r="L29" s="226"/>
    </row>
    <row r="30" spans="1:12" s="227" customFormat="1" ht="15" x14ac:dyDescent="0.2">
      <c r="A30" s="220" t="s">
        <v>49</v>
      </c>
      <c r="B30" s="220">
        <v>25</v>
      </c>
      <c r="C30" s="228" t="s">
        <v>49</v>
      </c>
      <c r="D30" s="85" t="s">
        <v>121</v>
      </c>
      <c r="E30" s="221" t="s">
        <v>122</v>
      </c>
      <c r="F30" s="220" t="s">
        <v>73</v>
      </c>
      <c r="G30" s="245">
        <f>G17</f>
        <v>0.84000000000000008</v>
      </c>
      <c r="H30" s="452"/>
      <c r="I30" s="223">
        <f t="shared" si="1"/>
        <v>0</v>
      </c>
      <c r="J30" s="233"/>
      <c r="K30" s="225"/>
      <c r="L30" s="226"/>
    </row>
    <row r="31" spans="1:12" s="227" customFormat="1" ht="39" thickBot="1" x14ac:dyDescent="0.25">
      <c r="A31" s="220" t="s">
        <v>49</v>
      </c>
      <c r="B31" s="220">
        <v>26</v>
      </c>
      <c r="C31" s="228" t="s">
        <v>49</v>
      </c>
      <c r="D31" s="85" t="s">
        <v>80</v>
      </c>
      <c r="E31" s="221"/>
      <c r="F31" s="220" t="s">
        <v>78</v>
      </c>
      <c r="G31" s="245" t="s">
        <v>22</v>
      </c>
      <c r="H31" s="223">
        <f>ROSTLINY!G6</f>
        <v>0</v>
      </c>
      <c r="I31" s="223">
        <f>H31</f>
        <v>0</v>
      </c>
      <c r="J31" s="233"/>
      <c r="K31" s="225"/>
      <c r="L31" s="226"/>
    </row>
    <row r="32" spans="1:12" s="89" customFormat="1" ht="18" customHeight="1" thickBot="1" x14ac:dyDescent="0.35">
      <c r="A32" s="171"/>
      <c r="B32" s="175"/>
      <c r="C32" s="176"/>
      <c r="D32" s="172" t="s">
        <v>107</v>
      </c>
      <c r="E32" s="173"/>
      <c r="F32" s="177"/>
      <c r="G32" s="178"/>
      <c r="H32" s="176"/>
      <c r="I32" s="174">
        <f>SUM(I5:I31)</f>
        <v>0</v>
      </c>
      <c r="J32" s="87"/>
      <c r="K32" s="88"/>
      <c r="L32" s="90"/>
    </row>
    <row r="33" spans="1:12" s="89" customFormat="1" ht="12" customHeight="1" x14ac:dyDescent="0.3">
      <c r="A33" s="6"/>
      <c r="B33" s="91"/>
      <c r="C33" s="204"/>
      <c r="D33" s="92"/>
      <c r="E33" s="93"/>
      <c r="F33" s="94"/>
      <c r="G33" s="95"/>
      <c r="H33" s="6"/>
      <c r="I33" s="5"/>
      <c r="J33" s="87"/>
      <c r="K33" s="96"/>
      <c r="L33" s="90"/>
    </row>
    <row r="34" spans="1:12" x14ac:dyDescent="0.25">
      <c r="G34" s="81"/>
      <c r="I34" s="86"/>
    </row>
  </sheetData>
  <sheetProtection selectLockedCells="1" selectUnlockedCells="1"/>
  <phoneticPr fontId="53" type="noConversion"/>
  <pageMargins left="0.78740157480314965" right="0.78740157480314965" top="0.6692913385826772" bottom="0.51181102362204722" header="0.51181102362204722" footer="0.51181102362204722"/>
  <pageSetup paperSize="9" scale="86" firstPageNumber="0" fitToHeight="0" orientation="landscape" r:id="rId1"/>
  <headerFooter alignWithMargins="0"/>
  <rowBreaks count="1" manualBreakCount="1">
    <brk id="1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16</vt:i4>
      </vt:variant>
    </vt:vector>
  </HeadingPairs>
  <TitlesOfParts>
    <vt:vector size="27" baseType="lpstr">
      <vt:lpstr>TITUL</vt:lpstr>
      <vt:lpstr>OBSAH</vt:lpstr>
      <vt:lpstr>SUMARIZACE</vt:lpstr>
      <vt:lpstr>BILANCE</vt:lpstr>
      <vt:lpstr>PZ1</vt:lpstr>
      <vt:lpstr>PZ2</vt:lpstr>
      <vt:lpstr>PZ3</vt:lpstr>
      <vt:lpstr>PZ4</vt:lpstr>
      <vt:lpstr>VÝSADBA_STROMŮ</vt:lpstr>
      <vt:lpstr>ROSTLINY</vt:lpstr>
      <vt:lpstr>ROZVOJOVÁ PÉČE STROMŮ</vt:lpstr>
      <vt:lpstr>VÝSADBA_STROMŮ!Excel_BuiltIn_Print_Area_3_1_1_1</vt:lpstr>
      <vt:lpstr>VÝSADBA_STROMŮ!Excel_BuiltIn_Print_Area_4_1</vt:lpstr>
      <vt:lpstr>VÝSADBA_STROMŮ!Excel_BuiltIn_Print_Area_9_1</vt:lpstr>
      <vt:lpstr>OBSAH!Názvy_tisku</vt:lpstr>
      <vt:lpstr>'PZ1'!Názvy_tisku</vt:lpstr>
      <vt:lpstr>'PZ2'!Názvy_tisku</vt:lpstr>
      <vt:lpstr>'PZ3'!Názvy_tisku</vt:lpstr>
      <vt:lpstr>'PZ4'!Názvy_tisku</vt:lpstr>
      <vt:lpstr>BILANCE!Oblast_tisku</vt:lpstr>
      <vt:lpstr>OBSAH!Oblast_tisku</vt:lpstr>
      <vt:lpstr>'PZ1'!Oblast_tisku</vt:lpstr>
      <vt:lpstr>ROSTLINY!Oblast_tisku</vt:lpstr>
      <vt:lpstr>'ROZVOJOVÁ PÉČE STROMŮ'!Oblast_tisku</vt:lpstr>
      <vt:lpstr>SUMARIZACE!Oblast_tisku</vt:lpstr>
      <vt:lpstr>TITUL!Oblast_tisku</vt:lpstr>
      <vt:lpstr>VÝSADBA_STROMŮ!Oblast_tisku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Anda</dc:creator>
  <cp:lastModifiedBy>strnadel</cp:lastModifiedBy>
  <cp:revision/>
  <cp:lastPrinted>2019-08-27T11:13:14Z</cp:lastPrinted>
  <dcterms:created xsi:type="dcterms:W3CDTF">2013-07-10T09:14:33Z</dcterms:created>
  <dcterms:modified xsi:type="dcterms:W3CDTF">2019-09-25T05:13:59Z</dcterms:modified>
</cp:coreProperties>
</file>